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80" tabRatio="780" activeTab="6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День 11" sheetId="11" r:id="rId11"/>
    <sheet name="День 12" sheetId="12" r:id="rId12"/>
    <sheet name="Средний показатель" sheetId="13" r:id="rId13"/>
    <sheet name="Калорийность" sheetId="14" r:id="rId14"/>
    <sheet name="Белки" sheetId="15" r:id="rId15"/>
    <sheet name="Жиры" sheetId="16" r:id="rId16"/>
    <sheet name="Углеводы" sheetId="17" r:id="rId17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G18" i="1"/>
  <c r="C18" i="1"/>
  <c r="G19" i="1" l="1"/>
  <c r="G9" i="10"/>
  <c r="F9" i="10"/>
  <c r="E9" i="10"/>
  <c r="D9" i="10"/>
  <c r="C9" i="10"/>
  <c r="G11" i="9"/>
  <c r="F11" i="9"/>
  <c r="E11" i="9"/>
  <c r="D11" i="9"/>
  <c r="C11" i="9"/>
  <c r="G10" i="8"/>
  <c r="F10" i="8"/>
  <c r="E10" i="8"/>
  <c r="D10" i="8"/>
  <c r="C10" i="8"/>
  <c r="G8" i="7"/>
  <c r="F8" i="7"/>
  <c r="E8" i="7"/>
  <c r="D8" i="7"/>
  <c r="C8" i="7"/>
  <c r="G9" i="6"/>
  <c r="F9" i="6"/>
  <c r="E9" i="6"/>
  <c r="D9" i="6"/>
  <c r="C9" i="6"/>
  <c r="G9" i="5"/>
  <c r="F9" i="5"/>
  <c r="E9" i="5"/>
  <c r="D9" i="5"/>
  <c r="C9" i="5"/>
  <c r="G8" i="4"/>
  <c r="F8" i="4"/>
  <c r="E8" i="4"/>
  <c r="D8" i="4"/>
  <c r="C8" i="4"/>
  <c r="G10" i="3"/>
  <c r="F10" i="3"/>
  <c r="E10" i="3"/>
  <c r="D10" i="3"/>
  <c r="C10" i="3"/>
  <c r="G8" i="2"/>
  <c r="F8" i="2"/>
  <c r="E8" i="2"/>
  <c r="D8" i="2"/>
  <c r="C8" i="2"/>
  <c r="G10" i="1"/>
  <c r="F10" i="1"/>
  <c r="F19" i="1" s="1"/>
  <c r="E10" i="1"/>
  <c r="E19" i="1" s="1"/>
  <c r="D10" i="1"/>
  <c r="D19" i="1" s="1"/>
  <c r="C10" i="1"/>
  <c r="C19" i="1" s="1"/>
  <c r="C17" i="4" l="1"/>
  <c r="D17" i="4"/>
  <c r="E17" i="4"/>
  <c r="F17" i="4"/>
  <c r="G17" i="4"/>
  <c r="B4" i="14" l="1"/>
  <c r="C4" i="14" s="1"/>
  <c r="B4" i="17"/>
  <c r="C4" i="17" s="1"/>
  <c r="B4" i="16"/>
  <c r="C4" i="16" s="1"/>
  <c r="B4" i="15"/>
  <c r="C4" i="15" s="1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O13" i="12"/>
  <c r="N13" i="12"/>
  <c r="N23" i="12" s="1"/>
  <c r="M13" i="12"/>
  <c r="L13" i="12"/>
  <c r="L23" i="12" s="1"/>
  <c r="K13" i="12"/>
  <c r="J13" i="12"/>
  <c r="J23" i="12" s="1"/>
  <c r="I13" i="12"/>
  <c r="H13" i="12"/>
  <c r="H23" i="12" s="1"/>
  <c r="G13" i="12"/>
  <c r="F13" i="12"/>
  <c r="F23" i="12" s="1"/>
  <c r="E13" i="12"/>
  <c r="D13" i="12"/>
  <c r="D23" i="12" s="1"/>
  <c r="C13" i="12"/>
  <c r="B3" i="12"/>
  <c r="B2" i="12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3" i="11"/>
  <c r="B2" i="11"/>
  <c r="G18" i="10"/>
  <c r="F18" i="10"/>
  <c r="E18" i="10"/>
  <c r="D18" i="10"/>
  <c r="C18" i="10"/>
  <c r="B13" i="14"/>
  <c r="C13" i="14" s="1"/>
  <c r="B13" i="17"/>
  <c r="C13" i="17" s="1"/>
  <c r="B13" i="16"/>
  <c r="C13" i="16" s="1"/>
  <c r="B13" i="15"/>
  <c r="C13" i="15" s="1"/>
  <c r="G20" i="9"/>
  <c r="F20" i="9"/>
  <c r="E20" i="9"/>
  <c r="D20" i="9"/>
  <c r="C20" i="9"/>
  <c r="B12" i="14"/>
  <c r="C12" i="14" s="1"/>
  <c r="B12" i="17"/>
  <c r="C12" i="17" s="1"/>
  <c r="B12" i="16"/>
  <c r="C12" i="16" s="1"/>
  <c r="B12" i="15"/>
  <c r="C12" i="15" s="1"/>
  <c r="G18" i="8"/>
  <c r="F18" i="8"/>
  <c r="E18" i="8"/>
  <c r="D18" i="8"/>
  <c r="C18" i="8"/>
  <c r="B11" i="14"/>
  <c r="C11" i="14" s="1"/>
  <c r="B11" i="17"/>
  <c r="C11" i="17" s="1"/>
  <c r="B11" i="16"/>
  <c r="C11" i="16" s="1"/>
  <c r="B11" i="15"/>
  <c r="C11" i="15" s="1"/>
  <c r="G17" i="7"/>
  <c r="F17" i="7"/>
  <c r="E17" i="7"/>
  <c r="D17" i="7"/>
  <c r="C17" i="7"/>
  <c r="B10" i="14"/>
  <c r="C10" i="14" s="1"/>
  <c r="B10" i="17"/>
  <c r="C10" i="17" s="1"/>
  <c r="B10" i="16"/>
  <c r="C10" i="16" s="1"/>
  <c r="B10" i="15"/>
  <c r="C10" i="15" s="1"/>
  <c r="G17" i="6"/>
  <c r="F17" i="6"/>
  <c r="E17" i="6"/>
  <c r="D17" i="6"/>
  <c r="C17" i="6"/>
  <c r="B9" i="14"/>
  <c r="C9" i="14" s="1"/>
  <c r="B9" i="17"/>
  <c r="C9" i="17" s="1"/>
  <c r="B9" i="16"/>
  <c r="C9" i="16" s="1"/>
  <c r="B9" i="15"/>
  <c r="C9" i="15" s="1"/>
  <c r="G18" i="5"/>
  <c r="F18" i="5"/>
  <c r="E18" i="5"/>
  <c r="D18" i="5"/>
  <c r="C18" i="5"/>
  <c r="B8" i="14"/>
  <c r="C8" i="14" s="1"/>
  <c r="B8" i="17"/>
  <c r="C8" i="17" s="1"/>
  <c r="B8" i="16"/>
  <c r="C8" i="16" s="1"/>
  <c r="B8" i="15"/>
  <c r="C8" i="15" s="1"/>
  <c r="C18" i="4"/>
  <c r="G18" i="3"/>
  <c r="F6" i="14" s="1"/>
  <c r="F18" i="3"/>
  <c r="E18" i="3"/>
  <c r="D18" i="3"/>
  <c r="C18" i="3"/>
  <c r="B6" i="14"/>
  <c r="C6" i="14" s="1"/>
  <c r="B6" i="17"/>
  <c r="C6" i="17" s="1"/>
  <c r="B6" i="16"/>
  <c r="C6" i="16" s="1"/>
  <c r="B6" i="15"/>
  <c r="C6" i="15" s="1"/>
  <c r="N7" i="13"/>
  <c r="J7" i="13"/>
  <c r="H7" i="13"/>
  <c r="G17" i="2"/>
  <c r="F5" i="14" s="1"/>
  <c r="F17" i="2"/>
  <c r="E17" i="2"/>
  <c r="D17" i="2"/>
  <c r="C17" i="2"/>
  <c r="B5" i="14"/>
  <c r="C5" i="14" s="1"/>
  <c r="B5" i="17"/>
  <c r="C5" i="17" s="1"/>
  <c r="B5" i="16"/>
  <c r="C5" i="16" s="1"/>
  <c r="B5" i="15"/>
  <c r="C5" i="15" s="1"/>
  <c r="C23" i="11" l="1"/>
  <c r="E23" i="11"/>
  <c r="G23" i="11"/>
  <c r="I23" i="11"/>
  <c r="K23" i="11"/>
  <c r="M23" i="11"/>
  <c r="O23" i="11"/>
  <c r="B7" i="16"/>
  <c r="C7" i="16" s="1"/>
  <c r="E18" i="4"/>
  <c r="B7" i="14"/>
  <c r="C7" i="14" s="1"/>
  <c r="G18" i="4"/>
  <c r="B7" i="15"/>
  <c r="C7" i="15" s="1"/>
  <c r="D18" i="4"/>
  <c r="B7" i="17"/>
  <c r="C7" i="17" s="1"/>
  <c r="F18" i="4"/>
  <c r="D23" i="11"/>
  <c r="F23" i="11"/>
  <c r="H23" i="11"/>
  <c r="J23" i="11"/>
  <c r="L23" i="11"/>
  <c r="N23" i="11"/>
  <c r="C23" i="12"/>
  <c r="E23" i="12"/>
  <c r="G23" i="12"/>
  <c r="I23" i="12"/>
  <c r="K23" i="12"/>
  <c r="M23" i="12"/>
  <c r="O23" i="12"/>
  <c r="M7" i="13"/>
  <c r="M9" i="13" s="1"/>
  <c r="K7" i="13"/>
  <c r="K9" i="13" s="1"/>
  <c r="I7" i="13"/>
  <c r="I9" i="13" s="1"/>
  <c r="L7" i="13"/>
  <c r="L9" i="13" s="1"/>
  <c r="G7" i="13"/>
  <c r="G9" i="13" s="1"/>
  <c r="H2" i="13"/>
  <c r="H4" i="13" s="1"/>
  <c r="J2" i="13"/>
  <c r="J4" i="13" s="1"/>
  <c r="L2" i="13"/>
  <c r="L4" i="13" s="1"/>
  <c r="N2" i="13"/>
  <c r="N4" i="13" s="1"/>
  <c r="G2" i="13"/>
  <c r="G4" i="13" s="1"/>
  <c r="K2" i="13"/>
  <c r="K4" i="13" s="1"/>
  <c r="C18" i="2"/>
  <c r="C19" i="3"/>
  <c r="G19" i="3"/>
  <c r="G6" i="14" s="1"/>
  <c r="C19" i="5"/>
  <c r="C18" i="6"/>
  <c r="C18" i="7"/>
  <c r="C19" i="8"/>
  <c r="C21" i="9"/>
  <c r="C19" i="10"/>
  <c r="F13" i="16"/>
  <c r="G13" i="16" s="1"/>
  <c r="E19" i="10"/>
  <c r="F13" i="15"/>
  <c r="G13" i="15" s="1"/>
  <c r="D19" i="10"/>
  <c r="F13" i="14"/>
  <c r="G13" i="14" s="1"/>
  <c r="G19" i="10"/>
  <c r="F13" i="17"/>
  <c r="G13" i="17" s="1"/>
  <c r="F19" i="10"/>
  <c r="F12" i="15"/>
  <c r="G12" i="15" s="1"/>
  <c r="D21" i="9"/>
  <c r="F12" i="14"/>
  <c r="G12" i="14" s="1"/>
  <c r="G21" i="9"/>
  <c r="F12" i="17"/>
  <c r="G12" i="17" s="1"/>
  <c r="F21" i="9"/>
  <c r="F12" i="16"/>
  <c r="G12" i="16" s="1"/>
  <c r="E21" i="9"/>
  <c r="F11" i="16"/>
  <c r="G11" i="16" s="1"/>
  <c r="E19" i="8"/>
  <c r="F11" i="15"/>
  <c r="G11" i="15" s="1"/>
  <c r="D19" i="8"/>
  <c r="F11" i="14"/>
  <c r="G11" i="14" s="1"/>
  <c r="G19" i="8"/>
  <c r="F11" i="17"/>
  <c r="G11" i="17" s="1"/>
  <c r="F19" i="8"/>
  <c r="F10" i="15"/>
  <c r="G10" i="15" s="1"/>
  <c r="D18" i="7"/>
  <c r="F10" i="14"/>
  <c r="G10" i="14" s="1"/>
  <c r="G18" i="7"/>
  <c r="F10" i="17"/>
  <c r="G10" i="17" s="1"/>
  <c r="F18" i="7"/>
  <c r="F10" i="16"/>
  <c r="G10" i="16" s="1"/>
  <c r="E18" i="7"/>
  <c r="F9" i="14"/>
  <c r="G9" i="14" s="1"/>
  <c r="G18" i="6"/>
  <c r="F9" i="15"/>
  <c r="G9" i="15" s="1"/>
  <c r="D18" i="6"/>
  <c r="F9" i="17"/>
  <c r="G9" i="17" s="1"/>
  <c r="F18" i="6"/>
  <c r="F9" i="16"/>
  <c r="G9" i="16" s="1"/>
  <c r="E18" i="6"/>
  <c r="F8" i="16"/>
  <c r="G8" i="16" s="1"/>
  <c r="E19" i="5"/>
  <c r="F8" i="15"/>
  <c r="G8" i="15" s="1"/>
  <c r="D19" i="5"/>
  <c r="F8" i="14"/>
  <c r="G8" i="14" s="1"/>
  <c r="G19" i="5"/>
  <c r="F8" i="17"/>
  <c r="G8" i="17" s="1"/>
  <c r="F19" i="5"/>
  <c r="F7" i="16"/>
  <c r="G7" i="16" s="1"/>
  <c r="F7" i="15"/>
  <c r="G7" i="15" s="1"/>
  <c r="F7" i="14"/>
  <c r="G7" i="14" s="1"/>
  <c r="F7" i="17"/>
  <c r="G7" i="17" s="1"/>
  <c r="F6" i="16"/>
  <c r="G6" i="16" s="1"/>
  <c r="E19" i="3"/>
  <c r="F6" i="15"/>
  <c r="G6" i="15" s="1"/>
  <c r="D19" i="3"/>
  <c r="F6" i="17"/>
  <c r="G6" i="17" s="1"/>
  <c r="F19" i="3"/>
  <c r="G5" i="14"/>
  <c r="G18" i="2"/>
  <c r="F5" i="17"/>
  <c r="G5" i="17" s="1"/>
  <c r="F18" i="2"/>
  <c r="F5" i="16"/>
  <c r="G5" i="16" s="1"/>
  <c r="E18" i="2"/>
  <c r="F5" i="15"/>
  <c r="G5" i="15" s="1"/>
  <c r="D18" i="2"/>
  <c r="F4" i="15"/>
  <c r="G4" i="15" s="1"/>
  <c r="F4" i="14"/>
  <c r="G4" i="14" s="1"/>
  <c r="F4" i="17"/>
  <c r="G4" i="17" s="1"/>
  <c r="F4" i="16"/>
  <c r="G4" i="16" s="1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D10" i="15"/>
  <c r="D10" i="16"/>
  <c r="D10" i="17"/>
  <c r="D10" i="14"/>
  <c r="D9" i="15"/>
  <c r="B15" i="15"/>
  <c r="C15" i="15" s="1"/>
  <c r="D9" i="16"/>
  <c r="B15" i="16"/>
  <c r="C15" i="16" s="1"/>
  <c r="B15" i="17"/>
  <c r="C15" i="17" s="1"/>
  <c r="D9" i="17"/>
  <c r="D9" i="14"/>
  <c r="B15" i="14"/>
  <c r="C15" i="14" s="1"/>
  <c r="D8" i="15"/>
  <c r="D8" i="16"/>
  <c r="D8" i="17"/>
  <c r="D8" i="14"/>
  <c r="D6" i="15"/>
  <c r="D6" i="16"/>
  <c r="D6" i="17"/>
  <c r="D6" i="14"/>
  <c r="H6" i="14"/>
  <c r="D5" i="15"/>
  <c r="D5" i="16"/>
  <c r="D5" i="17"/>
  <c r="D5" i="14"/>
  <c r="I2" i="13"/>
  <c r="I4" i="13" s="1"/>
  <c r="M2" i="13"/>
  <c r="M4" i="13" s="1"/>
  <c r="D4" i="15"/>
  <c r="D4" i="16"/>
  <c r="D4" i="17"/>
  <c r="D4" i="14"/>
  <c r="B18" i="14"/>
  <c r="B20" i="13"/>
  <c r="B7" i="13"/>
  <c r="B9" i="13" s="1"/>
  <c r="B19" i="13"/>
  <c r="C7" i="13"/>
  <c r="C9" i="13" s="1"/>
  <c r="F20" i="13"/>
  <c r="E7" i="13"/>
  <c r="E9" i="13" s="1"/>
  <c r="F7" i="13"/>
  <c r="F9" i="13" s="1"/>
  <c r="F19" i="13"/>
  <c r="F16" i="13"/>
  <c r="F17" i="13"/>
  <c r="E2" i="13"/>
  <c r="E4" i="13" s="1"/>
  <c r="D7" i="13"/>
  <c r="D9" i="13" s="1"/>
  <c r="F2" i="13"/>
  <c r="F4" i="13" s="1"/>
  <c r="D2" i="13"/>
  <c r="D4" i="13" s="1"/>
  <c r="C2" i="13"/>
  <c r="C4" i="13" s="1"/>
  <c r="B2" i="13"/>
  <c r="B4" i="13" s="1"/>
  <c r="B17" i="13"/>
  <c r="B16" i="13"/>
  <c r="J9" i="13"/>
  <c r="N9" i="13"/>
  <c r="H9" i="13"/>
  <c r="H8" i="16" l="1"/>
  <c r="B19" i="16"/>
  <c r="B18" i="16"/>
  <c r="B19" i="14"/>
  <c r="B18" i="17"/>
  <c r="B19" i="17"/>
  <c r="B14" i="15"/>
  <c r="C14" i="15" s="1"/>
  <c r="B19" i="15"/>
  <c r="D7" i="17"/>
  <c r="B14" i="14"/>
  <c r="C14" i="14" s="1"/>
  <c r="B14" i="17"/>
  <c r="C14" i="17" s="1"/>
  <c r="B14" i="16"/>
  <c r="C14" i="16" s="1"/>
  <c r="B18" i="15"/>
  <c r="D7" i="14"/>
  <c r="D7" i="15"/>
  <c r="D7" i="16"/>
  <c r="H12" i="15"/>
  <c r="H8" i="14"/>
  <c r="H12" i="17"/>
  <c r="H7" i="16"/>
  <c r="H11" i="14"/>
  <c r="H11" i="16"/>
  <c r="H9" i="17"/>
  <c r="M12" i="13"/>
  <c r="M14" i="13" s="1"/>
  <c r="I12" i="13"/>
  <c r="I14" i="13" s="1"/>
  <c r="K12" i="13"/>
  <c r="K14" i="13" s="1"/>
  <c r="H10" i="17"/>
  <c r="H9" i="14"/>
  <c r="J12" i="13"/>
  <c r="J14" i="13" s="1"/>
  <c r="N12" i="13"/>
  <c r="N14" i="13" s="1"/>
  <c r="H6" i="17"/>
  <c r="H7" i="14"/>
  <c r="H9" i="15"/>
  <c r="H6" i="16"/>
  <c r="H10" i="15"/>
  <c r="H7" i="15"/>
  <c r="H4" i="15"/>
  <c r="H4" i="17"/>
  <c r="H13" i="17"/>
  <c r="H13" i="14"/>
  <c r="H13" i="16"/>
  <c r="H12" i="14"/>
  <c r="H12" i="16"/>
  <c r="F15" i="17"/>
  <c r="G15" i="17" s="1"/>
  <c r="H11" i="15"/>
  <c r="H11" i="17"/>
  <c r="F15" i="14"/>
  <c r="G15" i="14" s="1"/>
  <c r="H10" i="14"/>
  <c r="H10" i="16"/>
  <c r="F15" i="16"/>
  <c r="G15" i="16" s="1"/>
  <c r="H9" i="16"/>
  <c r="F15" i="15"/>
  <c r="G15" i="15" s="1"/>
  <c r="H8" i="15"/>
  <c r="H8" i="17"/>
  <c r="H7" i="17"/>
  <c r="H6" i="15"/>
  <c r="H5" i="17"/>
  <c r="H5" i="15"/>
  <c r="F18" i="17"/>
  <c r="H5" i="16"/>
  <c r="F18" i="15"/>
  <c r="H5" i="14"/>
  <c r="F14" i="16"/>
  <c r="G14" i="16" s="1"/>
  <c r="F18" i="14"/>
  <c r="F19" i="14"/>
  <c r="F19" i="15"/>
  <c r="F14" i="15"/>
  <c r="G14" i="15" s="1"/>
  <c r="F14" i="14"/>
  <c r="G14" i="14" s="1"/>
  <c r="H4" i="14"/>
  <c r="H4" i="16"/>
  <c r="F19" i="16"/>
  <c r="F18" i="16"/>
  <c r="F19" i="17"/>
  <c r="F14" i="17"/>
  <c r="G14" i="17" s="1"/>
  <c r="H15" i="14"/>
  <c r="D15" i="14"/>
  <c r="D15" i="17"/>
  <c r="D15" i="16"/>
  <c r="D15" i="15"/>
  <c r="G19" i="14"/>
  <c r="G18" i="14"/>
  <c r="G19" i="17"/>
  <c r="G18" i="17"/>
  <c r="G18" i="16"/>
  <c r="G19" i="16"/>
  <c r="G19" i="15"/>
  <c r="G18" i="15"/>
  <c r="B16" i="14"/>
  <c r="C16" i="14" s="1"/>
  <c r="C18" i="14"/>
  <c r="C19" i="14"/>
  <c r="C19" i="17"/>
  <c r="C18" i="17"/>
  <c r="D14" i="17"/>
  <c r="C19" i="16"/>
  <c r="C18" i="16"/>
  <c r="C18" i="15"/>
  <c r="C19" i="15"/>
  <c r="G12" i="13"/>
  <c r="G14" i="13" s="1"/>
  <c r="B12" i="13"/>
  <c r="B14" i="13" s="1"/>
  <c r="F23" i="13"/>
  <c r="E12" i="13"/>
  <c r="E14" i="13" s="1"/>
  <c r="F12" i="13"/>
  <c r="F14" i="13" s="1"/>
  <c r="F22" i="13"/>
  <c r="D12" i="13"/>
  <c r="D14" i="13" s="1"/>
  <c r="C12" i="13"/>
  <c r="C14" i="13" s="1"/>
  <c r="H12" i="13"/>
  <c r="H14" i="13" s="1"/>
  <c r="L12" i="13"/>
  <c r="L14" i="13" s="1"/>
  <c r="B16" i="15" l="1"/>
  <c r="C16" i="15" s="1"/>
  <c r="D14" i="15"/>
  <c r="B16" i="17"/>
  <c r="C16" i="17" s="1"/>
  <c r="D14" i="16"/>
  <c r="B16" i="16"/>
  <c r="C16" i="16" s="1"/>
  <c r="D14" i="14"/>
  <c r="H15" i="17"/>
  <c r="H15" i="16"/>
  <c r="H15" i="15"/>
  <c r="F16" i="15"/>
  <c r="G16" i="15" s="1"/>
  <c r="H14" i="14"/>
  <c r="F16" i="16"/>
  <c r="G16" i="16" s="1"/>
  <c r="H14" i="16"/>
  <c r="F16" i="14"/>
  <c r="G16" i="14" s="1"/>
  <c r="H14" i="15"/>
  <c r="F16" i="17"/>
  <c r="G16" i="17" s="1"/>
  <c r="H14" i="17"/>
  <c r="D16" i="14"/>
  <c r="D16" i="16" l="1"/>
  <c r="D16" i="15"/>
  <c r="D16" i="17"/>
  <c r="H16" i="15"/>
  <c r="H16" i="16"/>
  <c r="H16" i="14"/>
  <c r="H16" i="17"/>
</calcChain>
</file>

<file path=xl/sharedStrings.xml><?xml version="1.0" encoding="utf-8"?>
<sst xmlns="http://schemas.openxmlformats.org/spreadsheetml/2006/main" count="529" uniqueCount="145">
  <si>
    <t>День: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</si>
  <si>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</si>
  <si>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</si>
  <si>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</si>
  <si>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</si>
  <si>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</si>
  <si>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</si>
  <si>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</si>
  <si>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</si>
  <si>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</si>
  <si>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</si>
  <si>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</si>
  <si>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</si>
  <si>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</si>
  <si>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</si>
  <si>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</si>
  <si>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</si>
  <si>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</si>
  <si>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</si>
  <si>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</si>
  <si>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</si>
  <si>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</si>
  <si>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</si>
  <si>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</si>
  <si>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</si>
  <si>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</si>
  <si>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</si>
  <si>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</si>
  <si>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</si>
  <si>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</si>
  <si>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</si>
  <si>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</si>
  <si>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</si>
  <si>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</si>
  <si>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</si>
  <si>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</si>
  <si>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</si>
  <si>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ОБЕД</t>
  </si>
  <si>
    <t>ИТОГО ЗА ДЕНЬ:</t>
  </si>
  <si>
    <t>День 11</t>
  </si>
  <si>
    <t>День 12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</si>
  <si>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</si>
  <si>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</si>
  <si>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</si>
  <si>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</si>
  <si>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</si>
  <si>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</si>
  <si>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</si>
  <si>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</si>
  <si>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</si>
  <si>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</si>
  <si>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</si>
  <si>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</si>
  <si>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</si>
  <si>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</si>
  <si>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</si>
  <si>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</si>
  <si>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</si>
  <si>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</si>
  <si>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</si>
  <si>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</si>
  <si>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</si>
  <si>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</si>
  <si>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</si>
  <si>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</si>
  <si>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</si>
  <si>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</si>
  <si>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</si>
  <si>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</si>
  <si>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</si>
  <si>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</si>
  <si>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</si>
  <si>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</si>
  <si>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</si>
  <si>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</si>
  <si>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</si>
  <si>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</si>
  <si>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</si>
  <si>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</si>
  <si>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</si>
  <si>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</si>
  <si>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</si>
  <si>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</si>
  <si>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Хлеб р/пшеничный</t>
  </si>
  <si>
    <t>Хлеб пшеничный</t>
  </si>
  <si>
    <t>Вес блюда</t>
  </si>
  <si>
    <t>№ рецептуры</t>
  </si>
  <si>
    <t>Прием пищи</t>
  </si>
  <si>
    <t>Неделя 1        День 1</t>
  </si>
  <si>
    <t>итого за завтрак</t>
  </si>
  <si>
    <t>итого за обед</t>
  </si>
  <si>
    <t>Неделя 1       День 2</t>
  </si>
  <si>
    <t xml:space="preserve">Салат из капусты белокачанной </t>
  </si>
  <si>
    <t>Суп гороховый на мясном 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</si>
  <si>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</si>
  <si>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</si>
  <si>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</si>
  <si>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 xml:space="preserve">Хлеб рж- пшеничный 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</si>
  <si>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</si>
  <si>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</si>
  <si>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</si>
  <si>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</si>
  <si>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</si>
  <si>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>326</t>
  </si>
  <si>
    <t>501</t>
  </si>
  <si>
    <t>108</t>
  </si>
  <si>
    <t>110</t>
  </si>
  <si>
    <t>Неделя 1       День 3</t>
  </si>
  <si>
    <t>Лук нарезной с растительным маслом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</si>
  <si>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</si>
  <si>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</si>
  <si>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</si>
  <si>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</si>
  <si>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Приём пищи</t>
  </si>
  <si>
    <t>Наименование блюда</t>
  </si>
  <si>
    <t>Неделя 1       День 4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</si>
  <si>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</si>
  <si>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</si>
  <si>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</si>
  <si>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</si>
  <si>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</si>
  <si>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Ххлеб рж- пшеничный  </t>
  </si>
  <si>
    <t>Неделя 1       День 5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</si>
  <si>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</si>
  <si>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</si>
  <si>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</si>
  <si>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Неделя 2       День 6</t>
  </si>
  <si>
    <t>Салат витаминный</t>
  </si>
  <si>
    <t>Суп гороховый на мясном бульоне</t>
  </si>
  <si>
    <t>Плов из отварной говядины</t>
  </si>
  <si>
    <t>Неделя 2       День 7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</si>
  <si>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</si>
  <si>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</si>
  <si>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</si>
  <si>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</si>
  <si>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>Борщ с капустой и картофелем на мясном  бульоне</t>
  </si>
  <si>
    <t xml:space="preserve">Жаркое по домашнему </t>
  </si>
  <si>
    <t>Неделя 2       День 8</t>
  </si>
  <si>
    <t xml:space="preserve">Горошек зеленый консервированный </t>
  </si>
  <si>
    <t>Суп картофельный с макаронными изделиями на курином бульоне</t>
  </si>
  <si>
    <t>Неделя 2       День 9</t>
  </si>
  <si>
    <t>Котлеты или биточки из птицы припущенные</t>
  </si>
  <si>
    <t>Неделя 2       День 10</t>
  </si>
  <si>
    <t xml:space="preserve">Свекольник на мясном бульоне </t>
  </si>
  <si>
    <t xml:space="preserve">Тефтели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</si>
</sst>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5" xfId="0" applyBorder="1"/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" fontId="0" fillId="0" borderId="16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6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 wrapText="1"/>
      <protection locked="0"/>
    </xf>
    <xf numFmtId="2" fontId="0" fillId="0" borderId="23" xfId="0" applyNumberFormat="1" applyBorder="1" applyAlignment="1" applyProtection="1">
      <alignment horizontal="center" wrapText="1"/>
      <protection locked="0"/>
    </xf>
    <xf numFmtId="2" fontId="0" fillId="0" borderId="24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2" fontId="0" fillId="0" borderId="26" xfId="0" applyNumberFormat="1" applyBorder="1" applyAlignment="1" applyProtection="1">
      <alignment horizontal="center" wrapText="1"/>
      <protection locked="0"/>
    </xf>
    <xf numFmtId="2" fontId="0" fillId="0" borderId="27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2" fontId="0" fillId="0" borderId="27" xfId="0" applyNumberForma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20" xfId="0" applyBorder="1"/>
    <xf numFmtId="0" fontId="0" fillId="0" borderId="15" xfId="0" applyBorder="1" applyProtection="1"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9" xfId="0" applyNumberFormat="1" applyBorder="1"/>
    <xf numFmtId="2" fontId="0" fillId="0" borderId="28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1" fillId="0" borderId="12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18" xfId="0" applyNumberFormat="1" applyFont="1" applyBorder="1" applyAlignment="1">
      <alignment wrapText="1"/>
    </xf>
    <xf numFmtId="2" fontId="2" fillId="0" borderId="19" xfId="0" applyNumberFormat="1" applyFont="1" applyBorder="1" applyAlignment="1">
      <alignment wrapText="1"/>
    </xf>
    <xf numFmtId="2" fontId="0" fillId="0" borderId="16" xfId="0" applyNumberFormat="1" applyBorder="1"/>
    <xf numFmtId="2" fontId="0" fillId="0" borderId="17" xfId="0" applyNumberFormat="1" applyBorder="1"/>
    <xf numFmtId="0" fontId="0" fillId="0" borderId="0" xfId="0" applyBorder="1"/>
    <xf numFmtId="0" fontId="4" fillId="0" borderId="25" xfId="0" applyFont="1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9" fontId="3" fillId="0" borderId="16" xfId="0" applyNumberFormat="1" applyFont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32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top" wrapText="1"/>
    </xf>
    <xf numFmtId="10" fontId="8" fillId="2" borderId="16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top" wrapText="1"/>
    </xf>
    <xf numFmtId="9" fontId="5" fillId="0" borderId="16" xfId="0" applyNumberFormat="1" applyFont="1" applyBorder="1" applyAlignment="1">
      <alignment horizontal="center" vertical="top" wrapText="1"/>
    </xf>
    <xf numFmtId="2" fontId="5" fillId="0" borderId="16" xfId="0" applyNumberFormat="1" applyFont="1" applyBorder="1" applyAlignment="1">
      <alignment horizontal="center" vertical="top" wrapText="1"/>
    </xf>
    <xf numFmtId="49" fontId="9" fillId="0" borderId="16" xfId="0" applyNumberFormat="1" applyFont="1" applyBorder="1" applyAlignment="1">
      <alignment horizontal="center" vertical="top" wrapText="1"/>
    </xf>
    <xf numFmtId="10" fontId="10" fillId="2" borderId="16" xfId="0" applyNumberFormat="1" applyFont="1" applyFill="1" applyBorder="1" applyAlignment="1">
      <alignment horizontal="center" vertical="top" wrapText="1"/>
    </xf>
    <xf numFmtId="10" fontId="5" fillId="2" borderId="16" xfId="0" applyNumberFormat="1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wrapText="1"/>
      <protection locked="0"/>
    </xf>
    <xf numFmtId="0" fontId="0" fillId="0" borderId="0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 applyProtection="1">
      <alignment horizontal="center" wrapText="1"/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 wrapText="1"/>
      <protection locked="0"/>
    </xf>
    <xf numFmtId="2" fontId="12" fillId="0" borderId="2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6" xfId="0" applyNumberFormat="1" applyFont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>
      <alignment wrapText="1"/>
    </xf>
    <xf numFmtId="2" fontId="13" fillId="0" borderId="10" xfId="0" applyNumberFormat="1" applyFont="1" applyBorder="1" applyAlignment="1">
      <alignment horizontal="center" wrapText="1"/>
    </xf>
    <xf numFmtId="2" fontId="13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2" fontId="12" fillId="0" borderId="26" xfId="0" applyNumberFormat="1" applyFont="1" applyBorder="1" applyAlignment="1">
      <alignment horizontal="center" wrapText="1"/>
    </xf>
    <xf numFmtId="2" fontId="12" fillId="0" borderId="16" xfId="0" applyNumberFormat="1" applyFont="1" applyBorder="1" applyAlignment="1">
      <alignment horizontal="center" wrapText="1"/>
    </xf>
    <xf numFmtId="0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>
      <alignment wrapText="1"/>
    </xf>
    <xf numFmtId="2" fontId="11" fillId="0" borderId="16" xfId="0" applyNumberFormat="1" applyFont="1" applyBorder="1" applyAlignment="1">
      <alignment wrapText="1"/>
    </xf>
    <xf numFmtId="2" fontId="12" fillId="0" borderId="16" xfId="0" applyNumberFormat="1" applyFont="1" applyBorder="1"/>
    <xf numFmtId="2" fontId="11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2" fontId="13" fillId="0" borderId="16" xfId="0" applyNumberFormat="1" applyFont="1" applyBorder="1" applyAlignment="1">
      <alignment wrapText="1"/>
    </xf>
    <xf numFmtId="2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0" xfId="0" applyNumberFormat="1" applyFont="1" applyBorder="1" applyAlignment="1">
      <alignment wrapText="1"/>
    </xf>
    <xf numFmtId="2" fontId="15" fillId="0" borderId="10" xfId="0" applyNumberFormat="1" applyFont="1" applyBorder="1" applyAlignment="1">
      <alignment horizontal="center" wrapText="1"/>
    </xf>
    <xf numFmtId="2" fontId="15" fillId="0" borderId="16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2" fontId="14" fillId="0" borderId="2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wrapText="1"/>
      <protection locked="0"/>
    </xf>
    <xf numFmtId="49" fontId="14" fillId="0" borderId="16" xfId="0" applyNumberFormat="1" applyFont="1" applyBorder="1" applyAlignment="1" applyProtection="1">
      <alignment horizontal="center" wrapText="1"/>
      <protection locked="0"/>
    </xf>
    <xf numFmtId="49" fontId="12" fillId="0" borderId="16" xfId="0" applyNumberFormat="1" applyFont="1" applyBorder="1" applyAlignment="1" applyProtection="1">
      <alignment horizontal="center" wrapText="1"/>
      <protection locked="0"/>
    </xf>
    <xf numFmtId="49" fontId="15" fillId="0" borderId="16" xfId="0" applyNumberFormat="1" applyFont="1" applyBorder="1" applyAlignment="1">
      <alignment horizontal="center" wrapText="1"/>
    </xf>
    <xf numFmtId="49" fontId="12" fillId="0" borderId="16" xfId="0" applyNumberFormat="1" applyFont="1" applyBorder="1" applyAlignment="1" applyProtection="1">
      <alignment horizontal="center"/>
      <protection locked="0"/>
    </xf>
    <xf numFmtId="2" fontId="12" fillId="0" borderId="10" xfId="0" applyNumberFormat="1" applyFont="1" applyBorder="1" applyAlignment="1">
      <alignment horizontal="center" wrapText="1"/>
    </xf>
    <xf numFmtId="0" fontId="14" fillId="0" borderId="16" xfId="0" applyFont="1" applyBorder="1" applyAlignment="1" applyProtection="1">
      <alignment wrapText="1"/>
      <protection locked="0"/>
    </xf>
    <xf numFmtId="0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6" xfId="0" applyNumberFormat="1" applyFont="1" applyBorder="1" applyAlignment="1">
      <alignment wrapText="1"/>
    </xf>
    <xf numFmtId="0" fontId="0" fillId="0" borderId="16" xfId="0" applyBorder="1"/>
    <xf numFmtId="2" fontId="13" fillId="0" borderId="16" xfId="0" applyNumberFormat="1" applyFont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center"/>
      <protection locked="0"/>
    </xf>
    <xf numFmtId="2" fontId="13" fillId="0" borderId="1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0" fontId="12" fillId="0" borderId="16" xfId="0" applyNumberFormat="1" applyFont="1" applyBorder="1" applyAlignment="1">
      <alignment horizontal="center" wrapText="1"/>
    </xf>
    <xf numFmtId="0" fontId="14" fillId="0" borderId="16" xfId="0" applyFont="1" applyFill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wrapText="1"/>
    </xf>
    <xf numFmtId="0" fontId="12" fillId="0" borderId="16" xfId="0" applyFont="1" applyBorder="1" applyAlignment="1" applyProtection="1">
      <alignment horizontal="center"/>
      <protection locked="0"/>
    </xf>
    <xf numFmtId="2" fontId="12" fillId="0" borderId="34" xfId="0" applyNumberFormat="1" applyFont="1" applyBorder="1" applyAlignment="1">
      <alignment horizontal="center" wrapText="1"/>
    </xf>
    <xf numFmtId="0" fontId="12" fillId="0" borderId="23" xfId="0" applyFont="1" applyBorder="1" applyAlignment="1" applyProtection="1">
      <alignment horizontal="center"/>
      <protection locked="0"/>
    </xf>
    <xf numFmtId="2" fontId="12" fillId="0" borderId="25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 applyProtection="1">
      <alignment horizontal="center" wrapText="1"/>
      <protection locked="0"/>
    </xf>
    <xf numFmtId="2" fontId="15" fillId="0" borderId="16" xfId="0" applyNumberFormat="1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0" fillId="0" borderId="25" xfId="0" applyBorder="1"/>
    <xf numFmtId="1" fontId="12" fillId="0" borderId="1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1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/>
      <protection locked="0"/>
    </xf>
    <xf numFmtId="2" fontId="12" fillId="0" borderId="10" xfId="0" applyNumberFormat="1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5" xfId="0" applyFont="1" applyBorder="1"/>
    <xf numFmtId="0" fontId="12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2" fontId="11" fillId="0" borderId="19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49" fontId="15" fillId="0" borderId="10" xfId="0" applyNumberFormat="1" applyFont="1" applyBorder="1" applyAlignment="1">
      <alignment horizontal="center" wrapText="1"/>
    </xf>
    <xf numFmtId="0" fontId="12" fillId="0" borderId="23" xfId="0" applyFont="1" applyFill="1" applyBorder="1" applyAlignment="1" applyProtection="1">
      <alignment wrapText="1"/>
      <protection locked="0"/>
    </xf>
    <xf numFmtId="49" fontId="12" fillId="0" borderId="23" xfId="0" applyNumberFormat="1" applyFont="1" applyBorder="1" applyAlignment="1" applyProtection="1">
      <alignment horizontal="center"/>
      <protection locked="0"/>
    </xf>
    <xf numFmtId="49" fontId="14" fillId="0" borderId="27" xfId="0" applyNumberFormat="1" applyFont="1" applyBorder="1" applyAlignment="1">
      <alignment horizontal="center" wrapText="1"/>
    </xf>
    <xf numFmtId="2" fontId="12" fillId="0" borderId="27" xfId="0" applyNumberFormat="1" applyFont="1" applyBorder="1" applyAlignment="1">
      <alignment horizontal="center" wrapText="1"/>
    </xf>
    <xf numFmtId="0" fontId="15" fillId="0" borderId="23" xfId="0" applyFont="1" applyBorder="1" applyAlignment="1" applyProtection="1">
      <alignment wrapText="1"/>
      <protection locked="0"/>
    </xf>
    <xf numFmtId="2" fontId="15" fillId="0" borderId="19" xfId="0" applyNumberFormat="1" applyFont="1" applyBorder="1" applyAlignment="1">
      <alignment horizontal="center" vertical="center" wrapText="1"/>
    </xf>
    <xf numFmtId="0" fontId="15" fillId="0" borderId="23" xfId="0" quotePrefix="1" applyFont="1" applyBorder="1" applyAlignment="1">
      <alignment horizontal="center" vertical="center" wrapText="1"/>
    </xf>
    <xf numFmtId="1" fontId="15" fillId="0" borderId="23" xfId="0" quotePrefix="1" applyNumberFormat="1" applyFont="1" applyBorder="1" applyAlignment="1">
      <alignment horizontal="center" vertical="center" wrapText="1"/>
    </xf>
    <xf numFmtId="2" fontId="15" fillId="0" borderId="23" xfId="0" quotePrefix="1" applyNumberFormat="1" applyFont="1" applyBorder="1" applyAlignment="1">
      <alignment horizontal="center" vertical="center" wrapText="1"/>
    </xf>
    <xf numFmtId="2" fontId="15" fillId="0" borderId="33" xfId="0" quotePrefix="1" applyNumberFormat="1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 wrapText="1"/>
    </xf>
    <xf numFmtId="1" fontId="11" fillId="0" borderId="23" xfId="0" quotePrefix="1" applyNumberFormat="1" applyFont="1" applyBorder="1" applyAlignment="1">
      <alignment horizontal="center" vertical="center" wrapText="1"/>
    </xf>
    <xf numFmtId="2" fontId="11" fillId="0" borderId="23" xfId="0" quotePrefix="1" applyNumberFormat="1" applyFont="1" applyBorder="1" applyAlignment="1">
      <alignment horizontal="center" vertical="center" wrapText="1"/>
    </xf>
    <xf numFmtId="2" fontId="11" fillId="0" borderId="33" xfId="0" quotePrefix="1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1" fontId="11" fillId="0" borderId="38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3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1" fontId="15" fillId="0" borderId="38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6" sqref="B6:H9"/>
    </sheetView>
  </sheetViews>
  <sheetFormatPr defaultRowHeight="15" x14ac:dyDescent="0.25"/>
  <cols>
    <col min="1" max="1" width="12.5703125" customWidth="1"/>
    <col min="2" max="2" width="37.7109375" customWidth="1"/>
    <col min="3" max="3" width="10.28515625" customWidth="1"/>
    <col min="6" max="6" width="10.42578125" customWidth="1"/>
    <col min="7" max="7" width="18" customWidth="1"/>
    <col min="8" max="8" width="10.85546875" customWidth="1"/>
  </cols>
  <sheetData>
    <row r="1" spans="1:8" x14ac:dyDescent="0.25">
      <c r="A1" s="193"/>
      <c r="B1" s="195"/>
      <c r="C1" s="2"/>
      <c r="D1" s="3"/>
      <c r="E1" s="3"/>
      <c r="F1" s="3"/>
      <c r="G1" s="3"/>
      <c r="H1" s="3"/>
    </row>
    <row r="2" spans="1:8" ht="15.75" thickBot="1" x14ac:dyDescent="0.3">
      <c r="A2" s="194"/>
      <c r="B2" s="196"/>
      <c r="C2" s="2"/>
      <c r="D2" s="3"/>
      <c r="E2" s="3"/>
      <c r="F2" s="3"/>
      <c r="G2" s="3"/>
      <c r="H2" s="3"/>
    </row>
    <row r="3" spans="1:8" x14ac:dyDescent="0.25">
      <c r="A3" s="197" t="s">
        <v>87</v>
      </c>
      <c r="B3" s="199" t="s">
        <v>114</v>
      </c>
      <c r="C3" s="201" t="s">
        <v>85</v>
      </c>
      <c r="D3" s="191" t="s">
        <v>6</v>
      </c>
      <c r="E3" s="191"/>
      <c r="F3" s="191"/>
      <c r="G3" s="191" t="s">
        <v>7</v>
      </c>
      <c r="H3" s="187" t="s">
        <v>86</v>
      </c>
    </row>
    <row r="4" spans="1:8" ht="19.5" customHeight="1" thickBot="1" x14ac:dyDescent="0.3">
      <c r="A4" s="198"/>
      <c r="B4" s="200"/>
      <c r="C4" s="202"/>
      <c r="D4" s="169" t="s">
        <v>10</v>
      </c>
      <c r="E4" s="169" t="s">
        <v>11</v>
      </c>
      <c r="F4" s="169" t="s">
        <v>12</v>
      </c>
      <c r="G4" s="192"/>
      <c r="H4" s="188"/>
    </row>
    <row r="5" spans="1:8" ht="32.25" customHeight="1" x14ac:dyDescent="0.25">
      <c r="A5" s="166" t="s">
        <v>88</v>
      </c>
      <c r="B5" s="167"/>
      <c r="C5" s="168"/>
      <c r="D5" s="95"/>
      <c r="E5" s="95"/>
      <c r="F5" s="95"/>
      <c r="G5" s="95"/>
      <c r="H5" s="95"/>
    </row>
    <row r="6" spans="1:8" x14ac:dyDescent="0.25">
      <c r="A6" s="189" t="s">
        <v>41</v>
      </c>
      <c r="B6" s="96"/>
      <c r="C6" s="98"/>
      <c r="D6" s="92"/>
      <c r="E6" s="92"/>
      <c r="F6" s="92"/>
      <c r="G6" s="92"/>
      <c r="H6" s="97"/>
    </row>
    <row r="7" spans="1:8" x14ac:dyDescent="0.25">
      <c r="A7" s="189"/>
      <c r="B7" s="96"/>
      <c r="C7" s="97"/>
      <c r="D7" s="92"/>
      <c r="E7" s="92"/>
      <c r="F7" s="92"/>
      <c r="G7" s="92"/>
      <c r="H7" s="97"/>
    </row>
    <row r="8" spans="1:8" x14ac:dyDescent="0.25">
      <c r="A8" s="189"/>
      <c r="B8" s="96"/>
      <c r="C8" s="98"/>
      <c r="D8" s="92"/>
      <c r="E8" s="92"/>
      <c r="F8" s="92"/>
      <c r="G8" s="92"/>
      <c r="H8" s="97"/>
    </row>
    <row r="9" spans="1:8" x14ac:dyDescent="0.25">
      <c r="A9" s="189"/>
      <c r="B9" s="96"/>
      <c r="C9" s="98"/>
      <c r="D9" s="92"/>
      <c r="E9" s="92"/>
      <c r="F9" s="92"/>
      <c r="G9" s="92"/>
      <c r="H9" s="97"/>
    </row>
    <row r="10" spans="1:8" ht="30" thickBot="1" x14ac:dyDescent="0.3">
      <c r="A10" s="100" t="s">
        <v>89</v>
      </c>
      <c r="B10" s="99"/>
      <c r="C10" s="100">
        <f>SUM(C6:C9)</f>
        <v>0</v>
      </c>
      <c r="D10" s="100">
        <f>SUM(D6:D9)</f>
        <v>0</v>
      </c>
      <c r="E10" s="100">
        <f>SUM(E6:E9)</f>
        <v>0</v>
      </c>
      <c r="F10" s="100">
        <f>SUM(F6:F9)</f>
        <v>0</v>
      </c>
      <c r="G10" s="100">
        <f>SUM(G6:G9)</f>
        <v>0</v>
      </c>
      <c r="H10" s="100"/>
    </row>
    <row r="11" spans="1:8" ht="15.75" thickBot="1" x14ac:dyDescent="0.3">
      <c r="A11" s="113"/>
      <c r="B11" s="103"/>
      <c r="C11" s="104"/>
      <c r="D11" s="105"/>
      <c r="E11" s="105"/>
      <c r="F11" s="105"/>
      <c r="G11" s="105"/>
      <c r="H11" s="176"/>
    </row>
    <row r="12" spans="1:8" x14ac:dyDescent="0.25">
      <c r="A12" s="190" t="s">
        <v>50</v>
      </c>
      <c r="B12" s="93" t="s">
        <v>98</v>
      </c>
      <c r="C12" s="139">
        <v>60</v>
      </c>
      <c r="D12" s="140">
        <v>1.86</v>
      </c>
      <c r="E12" s="140">
        <v>0.12</v>
      </c>
      <c r="F12" s="140">
        <v>3.9</v>
      </c>
      <c r="G12" s="140">
        <v>24</v>
      </c>
      <c r="H12" s="145">
        <v>5</v>
      </c>
    </row>
    <row r="13" spans="1:8" x14ac:dyDescent="0.25">
      <c r="A13" s="189"/>
      <c r="B13" s="96" t="s">
        <v>99</v>
      </c>
      <c r="C13" s="107">
        <v>250</v>
      </c>
      <c r="D13" s="108">
        <v>11.8</v>
      </c>
      <c r="E13" s="108">
        <v>9.6</v>
      </c>
      <c r="F13" s="108">
        <v>11.5</v>
      </c>
      <c r="G13" s="108">
        <v>152</v>
      </c>
      <c r="H13" s="143">
        <v>123</v>
      </c>
    </row>
    <row r="14" spans="1:8" ht="30" x14ac:dyDescent="0.25">
      <c r="A14" s="189"/>
      <c r="B14" s="96" t="s">
        <v>100</v>
      </c>
      <c r="C14" s="97">
        <v>200</v>
      </c>
      <c r="D14" s="92">
        <v>3.17</v>
      </c>
      <c r="E14" s="92">
        <v>9.39</v>
      </c>
      <c r="F14" s="92">
        <v>26.03</v>
      </c>
      <c r="G14" s="92">
        <v>248.48</v>
      </c>
      <c r="H14" s="97">
        <v>68</v>
      </c>
    </row>
    <row r="15" spans="1:8" x14ac:dyDescent="0.25">
      <c r="A15" s="189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189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189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14" t="s">
        <v>90</v>
      </c>
      <c r="B18" s="109"/>
      <c r="C18" s="101">
        <f>SUM(C12:C17)</f>
        <v>790</v>
      </c>
      <c r="D18" s="101">
        <f t="shared" ref="D18:G18" si="0">SUM(D12:D17)</f>
        <v>23.669999999999998</v>
      </c>
      <c r="E18" s="101">
        <f t="shared" si="0"/>
        <v>20.130000000000003</v>
      </c>
      <c r="F18" s="101">
        <f t="shared" si="0"/>
        <v>97.25</v>
      </c>
      <c r="G18" s="101">
        <f t="shared" si="0"/>
        <v>684.88</v>
      </c>
      <c r="H18" s="101"/>
    </row>
    <row r="19" spans="1:8" s="55" customFormat="1" ht="26.25" x14ac:dyDescent="0.25">
      <c r="A19" s="110" t="s">
        <v>38</v>
      </c>
      <c r="B19" s="111"/>
      <c r="C19" s="112">
        <f>C18+C10</f>
        <v>790</v>
      </c>
      <c r="D19" s="112">
        <f t="shared" ref="D19:G19" si="1">D18+D10</f>
        <v>23.669999999999998</v>
      </c>
      <c r="E19" s="112">
        <f t="shared" si="1"/>
        <v>20.130000000000003</v>
      </c>
      <c r="F19" s="112">
        <f t="shared" si="1"/>
        <v>97.25</v>
      </c>
      <c r="G19" s="112">
        <f t="shared" si="1"/>
        <v>684.88</v>
      </c>
      <c r="H19" s="112"/>
    </row>
  </sheetData>
  <mergeCells count="10">
    <mergeCell ref="H3:H4"/>
    <mergeCell ref="A6:A9"/>
    <mergeCell ref="A12:A17"/>
    <mergeCell ref="G3:G4"/>
    <mergeCell ref="A1:A2"/>
    <mergeCell ref="B1:B2"/>
    <mergeCell ref="A3:A4"/>
    <mergeCell ref="B3:B4"/>
    <mergeCell ref="C3:C4"/>
    <mergeCell ref="D3:F3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8"/>
    </sheetView>
  </sheetViews>
  <sheetFormatPr defaultRowHeight="15" x14ac:dyDescent="0.25"/>
  <cols>
    <col min="1" max="1" width="13" customWidth="1"/>
    <col min="2" max="2" width="44.5703125" customWidth="1"/>
    <col min="3" max="3" width="10.140625" customWidth="1"/>
    <col min="6" max="6" width="11.140625" customWidth="1"/>
    <col min="7" max="7" width="17.42578125" customWidth="1"/>
    <col min="8" max="8" width="12.71093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38" t="s">
        <v>113</v>
      </c>
      <c r="B2" s="209" t="s">
        <v>4</v>
      </c>
      <c r="C2" s="219" t="s">
        <v>5</v>
      </c>
      <c r="D2" s="215" t="s">
        <v>6</v>
      </c>
      <c r="E2" s="215"/>
      <c r="F2" s="215"/>
      <c r="G2" s="215" t="s">
        <v>7</v>
      </c>
      <c r="H2" s="217" t="s">
        <v>86</v>
      </c>
    </row>
    <row r="3" spans="1:8" ht="15.75" thickBot="1" x14ac:dyDescent="0.3">
      <c r="A3" s="239"/>
      <c r="B3" s="210"/>
      <c r="C3" s="220"/>
      <c r="D3" s="178" t="s">
        <v>10</v>
      </c>
      <c r="E3" s="178" t="s">
        <v>11</v>
      </c>
      <c r="F3" s="178" t="s">
        <v>12</v>
      </c>
      <c r="G3" s="216"/>
      <c r="H3" s="218"/>
    </row>
    <row r="4" spans="1:8" ht="28.5" x14ac:dyDescent="0.25">
      <c r="A4" s="166" t="s">
        <v>142</v>
      </c>
      <c r="B4" s="177"/>
      <c r="C4" s="168"/>
      <c r="D4" s="95"/>
      <c r="E4" s="95"/>
      <c r="F4" s="95"/>
      <c r="G4" s="95"/>
      <c r="H4" s="95"/>
    </row>
    <row r="5" spans="1:8" x14ac:dyDescent="0.25">
      <c r="A5" s="221" t="s">
        <v>41</v>
      </c>
      <c r="B5" s="121"/>
      <c r="C5" s="107"/>
      <c r="D5" s="108"/>
      <c r="E5" s="108"/>
      <c r="F5" s="108"/>
      <c r="G5" s="108"/>
      <c r="H5" s="143"/>
    </row>
    <row r="6" spans="1:8" x14ac:dyDescent="0.25">
      <c r="A6" s="233"/>
      <c r="B6" s="96"/>
      <c r="C6" s="97"/>
      <c r="D6" s="92"/>
      <c r="E6" s="92"/>
      <c r="F6" s="92"/>
      <c r="G6" s="92"/>
      <c r="H6" s="97"/>
    </row>
    <row r="7" spans="1:8" x14ac:dyDescent="0.25">
      <c r="A7" s="233"/>
      <c r="B7" s="96"/>
      <c r="C7" s="98"/>
      <c r="D7" s="92"/>
      <c r="E7" s="92"/>
      <c r="F7" s="92"/>
      <c r="G7" s="92"/>
      <c r="H7" s="97"/>
    </row>
    <row r="8" spans="1:8" x14ac:dyDescent="0.25">
      <c r="A8" s="190"/>
      <c r="B8" s="96"/>
      <c r="C8" s="98"/>
      <c r="D8" s="92"/>
      <c r="E8" s="92"/>
      <c r="F8" s="92"/>
      <c r="G8" s="92"/>
      <c r="H8" s="97"/>
    </row>
    <row r="9" spans="1:8" ht="30" thickBot="1" x14ac:dyDescent="0.3">
      <c r="A9" s="151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26"/>
    </row>
    <row r="10" spans="1:8" ht="15.75" thickBot="1" x14ac:dyDescent="0.3">
      <c r="A10" s="152"/>
      <c r="B10" s="134"/>
      <c r="C10" s="104"/>
      <c r="D10" s="105"/>
      <c r="E10" s="105"/>
      <c r="F10" s="105"/>
      <c r="G10" s="105"/>
      <c r="H10" s="142"/>
    </row>
    <row r="11" spans="1:8" x14ac:dyDescent="0.25">
      <c r="A11" s="233" t="s">
        <v>50</v>
      </c>
      <c r="B11" s="93" t="s">
        <v>127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45">
        <v>2</v>
      </c>
    </row>
    <row r="12" spans="1:8" x14ac:dyDescent="0.25">
      <c r="A12" s="233"/>
      <c r="B12" s="121" t="s">
        <v>143</v>
      </c>
      <c r="C12" s="98">
        <v>250</v>
      </c>
      <c r="D12" s="92">
        <v>2.2999999999999998</v>
      </c>
      <c r="E12" s="92">
        <v>7.72</v>
      </c>
      <c r="F12" s="92">
        <v>10.3</v>
      </c>
      <c r="G12" s="92">
        <v>93.2</v>
      </c>
      <c r="H12" s="97">
        <v>98</v>
      </c>
    </row>
    <row r="13" spans="1:8" x14ac:dyDescent="0.25">
      <c r="A13" s="233"/>
      <c r="B13" s="96" t="s">
        <v>94</v>
      </c>
      <c r="C13" s="107">
        <v>200</v>
      </c>
      <c r="D13" s="108">
        <v>5.4</v>
      </c>
      <c r="E13" s="108">
        <v>6.6</v>
      </c>
      <c r="F13" s="108">
        <v>29.5</v>
      </c>
      <c r="G13" s="108">
        <v>200</v>
      </c>
      <c r="H13" s="143">
        <v>256</v>
      </c>
    </row>
    <row r="14" spans="1:8" x14ac:dyDescent="0.25">
      <c r="A14" s="233"/>
      <c r="B14" s="96" t="s">
        <v>144</v>
      </c>
      <c r="C14" s="107">
        <v>100</v>
      </c>
      <c r="D14" s="108">
        <v>8.8000000000000007</v>
      </c>
      <c r="E14" s="108">
        <v>12.7</v>
      </c>
      <c r="F14" s="108">
        <v>8.6999999999999993</v>
      </c>
      <c r="G14" s="108">
        <v>204</v>
      </c>
      <c r="H14" s="143">
        <v>389</v>
      </c>
    </row>
    <row r="15" spans="1:8" x14ac:dyDescent="0.25">
      <c r="A15" s="233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233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25">
      <c r="A17" s="190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01" t="s">
        <v>90</v>
      </c>
      <c r="B18" s="106"/>
      <c r="C18" s="101">
        <f>SUM(C11:C17)</f>
        <v>890</v>
      </c>
      <c r="D18" s="101">
        <f t="shared" ref="D18:G18" si="0">SUM(D11:D17)</f>
        <v>24.18</v>
      </c>
      <c r="E18" s="101">
        <f t="shared" si="0"/>
        <v>28.052</v>
      </c>
      <c r="F18" s="101">
        <f t="shared" si="0"/>
        <v>108.94</v>
      </c>
      <c r="G18" s="101">
        <f t="shared" si="0"/>
        <v>759.21999999999991</v>
      </c>
      <c r="H18" s="101"/>
    </row>
    <row r="19" spans="1:8" ht="29.25" x14ac:dyDescent="0.25">
      <c r="A19" s="118" t="s">
        <v>38</v>
      </c>
      <c r="B19" s="136"/>
      <c r="C19" s="118">
        <f t="shared" ref="C19:G19" si="1">SUM(C9+C18)</f>
        <v>890</v>
      </c>
      <c r="D19" s="118">
        <f t="shared" si="1"/>
        <v>24.18</v>
      </c>
      <c r="E19" s="118">
        <f t="shared" si="1"/>
        <v>28.052</v>
      </c>
      <c r="F19" s="118">
        <f t="shared" si="1"/>
        <v>108.94</v>
      </c>
      <c r="G19" s="118">
        <f t="shared" si="1"/>
        <v>759.21999999999991</v>
      </c>
      <c r="H19" s="118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O23" sqref="O23"/>
    </sheetView>
  </sheetViews>
  <sheetFormatPr defaultRowHeight="15" x14ac:dyDescent="0.25"/>
  <cols>
    <col min="1" max="1" width="13.28515625" customWidth="1"/>
    <col min="2" max="2" width="41.140625" customWidth="1"/>
    <col min="3" max="3" width="10.28515625" customWidth="1"/>
    <col min="6" max="6" width="11" customWidth="1"/>
    <col min="7" max="7" width="16.7109375" customWidth="1"/>
  </cols>
  <sheetData>
    <row r="1" spans="1:15" x14ac:dyDescent="0.25">
      <c r="A1" s="50" t="s">
        <v>0</v>
      </c>
      <c r="B1" s="1" t="s">
        <v>39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193" t="s">
        <v>2</v>
      </c>
      <c r="B3" s="195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thickBot="1" x14ac:dyDescent="0.3">
      <c r="A4" s="245"/>
      <c r="B4" s="246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247" t="s">
        <v>3</v>
      </c>
      <c r="B5" s="249" t="s">
        <v>4</v>
      </c>
      <c r="C5" s="251" t="s">
        <v>5</v>
      </c>
      <c r="D5" s="240" t="s">
        <v>6</v>
      </c>
      <c r="E5" s="240"/>
      <c r="F5" s="240"/>
      <c r="G5" s="240" t="s">
        <v>7</v>
      </c>
      <c r="H5" s="240" t="s">
        <v>8</v>
      </c>
      <c r="I5" s="240"/>
      <c r="J5" s="240"/>
      <c r="K5" s="240"/>
      <c r="L5" s="242" t="s">
        <v>9</v>
      </c>
      <c r="M5" s="243"/>
      <c r="N5" s="243"/>
      <c r="O5" s="244"/>
    </row>
    <row r="6" spans="1:15" ht="15.75" thickBot="1" x14ac:dyDescent="0.3">
      <c r="A6" s="248"/>
      <c r="B6" s="250"/>
      <c r="C6" s="252"/>
      <c r="D6" s="49" t="s">
        <v>10</v>
      </c>
      <c r="E6" s="49" t="s">
        <v>11</v>
      </c>
      <c r="F6" s="49" t="s">
        <v>12</v>
      </c>
      <c r="G6" s="241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.75" thickBot="1" x14ac:dyDescent="0.3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.75" thickBot="1" x14ac:dyDescent="0.3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25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.75" thickBot="1" x14ac:dyDescent="0.3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.75" thickBot="1" x14ac:dyDescent="0.3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25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25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25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5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.75" thickBot="1" x14ac:dyDescent="0.3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O23" sqref="O23"/>
    </sheetView>
  </sheetViews>
  <sheetFormatPr defaultRowHeight="15" x14ac:dyDescent="0.25"/>
  <cols>
    <col min="1" max="1" width="13.7109375" customWidth="1"/>
    <col min="2" max="2" width="42.140625" customWidth="1"/>
    <col min="6" max="6" width="10.42578125" customWidth="1"/>
    <col min="7" max="7" width="16.85546875" customWidth="1"/>
  </cols>
  <sheetData>
    <row r="1" spans="1:15" x14ac:dyDescent="0.25">
      <c r="A1" s="50" t="s">
        <v>0</v>
      </c>
      <c r="B1" s="1" t="s">
        <v>40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193" t="s">
        <v>2</v>
      </c>
      <c r="B3" s="195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thickBot="1" x14ac:dyDescent="0.3">
      <c r="A4" s="245"/>
      <c r="B4" s="246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247" t="s">
        <v>3</v>
      </c>
      <c r="B5" s="249" t="s">
        <v>4</v>
      </c>
      <c r="C5" s="251" t="s">
        <v>5</v>
      </c>
      <c r="D5" s="240" t="s">
        <v>6</v>
      </c>
      <c r="E5" s="240"/>
      <c r="F5" s="240"/>
      <c r="G5" s="240" t="s">
        <v>7</v>
      </c>
      <c r="H5" s="240" t="s">
        <v>8</v>
      </c>
      <c r="I5" s="240"/>
      <c r="J5" s="240"/>
      <c r="K5" s="240"/>
      <c r="L5" s="242" t="s">
        <v>9</v>
      </c>
      <c r="M5" s="243"/>
      <c r="N5" s="243"/>
      <c r="O5" s="244"/>
    </row>
    <row r="6" spans="1:15" ht="15.75" thickBot="1" x14ac:dyDescent="0.3">
      <c r="A6" s="248"/>
      <c r="B6" s="250"/>
      <c r="C6" s="252"/>
      <c r="D6" s="49" t="s">
        <v>10</v>
      </c>
      <c r="E6" s="49" t="s">
        <v>11</v>
      </c>
      <c r="F6" s="49" t="s">
        <v>12</v>
      </c>
      <c r="G6" s="241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.75" thickBot="1" x14ac:dyDescent="0.3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.75" thickBot="1" x14ac:dyDescent="0.3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25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.75" thickBot="1" x14ac:dyDescent="0.3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.75" thickBot="1" x14ac:dyDescent="0.3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25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25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25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5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.75" thickBot="1" x14ac:dyDescent="0.3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D17" sqref="D17"/>
    </sheetView>
  </sheetViews>
  <sheetFormatPr defaultRowHeight="15" x14ac:dyDescent="0.25"/>
  <cols>
    <col min="1" max="1" width="18.140625" customWidth="1"/>
    <col min="2" max="2" width="14.140625" customWidth="1"/>
    <col min="3" max="3" width="11.140625" customWidth="1"/>
    <col min="4" max="5" width="11" customWidth="1"/>
    <col min="6" max="6" width="25.85546875" customWidth="1"/>
  </cols>
  <sheetData>
    <row r="1" spans="1:14" ht="29.25" customHeight="1" x14ac:dyDescent="0.25">
      <c r="A1" s="43" t="s">
        <v>41</v>
      </c>
      <c r="B1" s="44" t="s">
        <v>42</v>
      </c>
      <c r="C1" s="44" t="s">
        <v>43</v>
      </c>
      <c r="D1" s="44" t="s">
        <v>44</v>
      </c>
      <c r="E1" s="44" t="s">
        <v>45</v>
      </c>
      <c r="F1" s="44" t="s">
        <v>46</v>
      </c>
      <c r="G1" s="37" t="s">
        <v>13</v>
      </c>
      <c r="H1" s="37" t="s">
        <v>14</v>
      </c>
      <c r="I1" s="37" t="s">
        <v>15</v>
      </c>
      <c r="J1" s="37" t="s">
        <v>16</v>
      </c>
      <c r="K1" s="37" t="s">
        <v>17</v>
      </c>
      <c r="L1" s="37" t="s">
        <v>18</v>
      </c>
      <c r="M1" s="37" t="s">
        <v>19</v>
      </c>
      <c r="N1" s="38" t="s">
        <v>20</v>
      </c>
    </row>
    <row r="2" spans="1:14" x14ac:dyDescent="0.25">
      <c r="A2" s="9" t="s">
        <v>47</v>
      </c>
      <c r="B2" s="58">
        <f>SUM('День 1'!C10,'День 2'!C8,'День 3'!C10,'День 4'!C8,'День 5'!C9,'День 6'!C9,'День 7'!C8,'День 8'!C10,'День 9'!C11,'День 10'!C9,'День 11'!C13,'День 12'!C13)</f>
        <v>0</v>
      </c>
      <c r="C2" s="58">
        <f>SUM('День 1'!D10,'День 2'!D8,'День 3'!D10,'День 4'!D8,'День 5'!D9,'День 6'!D9,'День 7'!D8,'День 8'!D10,'День 9'!D11,'День 10'!D9,'День 11'!D13,'День 12'!D13)</f>
        <v>0</v>
      </c>
      <c r="D2" s="58">
        <f>SUM('День 1'!E10,'День 2'!E8,'День 3'!E10,'День 4'!E8,'День 5'!E9,'День 6'!E9,'День 7'!E8,'День 8'!E10,'День 9'!E11,'День 10'!E9,'День 11'!E13,'День 12'!E13)</f>
        <v>0</v>
      </c>
      <c r="E2" s="58">
        <f>SUM('День 1'!F10,'День 2'!F8,'День 3'!F10,'День 4'!F8,'День 5'!F9,'День 6'!F9,'День 7'!F8,'День 8'!F10,'День 9'!F11,'День 10'!F9,'День 11'!F13,'День 12'!F13)</f>
        <v>0</v>
      </c>
      <c r="F2" s="58">
        <f>SUM('День 1'!G10,'День 2'!G8,'День 3'!G10,'День 4'!G8,'День 5'!G9,'День 6'!G9,'День 7'!G8,'День 8'!G10,'День 9'!G11,'День 10'!G9,'День 11'!G13,'День 12'!G13)</f>
        <v>0</v>
      </c>
      <c r="G2" s="58" t="e">
        <f>SUM('День 1'!#REF!,'День 2'!#REF!,'День 3'!#REF!,'День 4'!#REF!,'День 5'!#REF!,'День 6'!#REF!,'День 7'!#REF!,'День 8'!#REF!,'День 9'!#REF!,'День 10'!#REF!,'День 11'!H13,'День 12'!H13)</f>
        <v>#REF!</v>
      </c>
      <c r="H2" s="58" t="e">
        <f>SUM('День 1'!#REF!,'День 2'!#REF!,'День 3'!#REF!,'День 4'!#REF!,'День 5'!#REF!,'День 6'!#REF!,'День 7'!#REF!,'День 8'!#REF!,'День 9'!#REF!,'День 10'!#REF!,'День 11'!I13,'День 12'!I13)</f>
        <v>#REF!</v>
      </c>
      <c r="I2" s="58" t="e">
        <f>SUM('День 1'!#REF!,'День 2'!#REF!,'День 3'!#REF!,'День 4'!#REF!,'День 5'!#REF!,'День 6'!#REF!,'День 7'!#REF!,'День 8'!#REF!,'День 9'!#REF!,'День 10'!#REF!,'День 11'!J13,'День 12'!J13)</f>
        <v>#REF!</v>
      </c>
      <c r="J2" s="58" t="e">
        <f>SUM('День 1'!#REF!,'День 2'!#REF!,'День 3'!#REF!,'День 4'!#REF!,'День 5'!#REF!,'День 6'!#REF!,'День 7'!#REF!,'День 8'!#REF!,'День 9'!#REF!,'День 10'!#REF!,'День 11'!K13,'День 12'!K13)</f>
        <v>#REF!</v>
      </c>
      <c r="K2" s="58" t="e">
        <f>SUM('День 1'!#REF!,'День 2'!#REF!,'День 3'!#REF!,'День 4'!#REF!,'День 5'!#REF!,'День 6'!#REF!,'День 7'!#REF!,'День 8'!#REF!,'День 9'!#REF!,'День 10'!#REF!,'День 11'!L13,'День 12'!L13)</f>
        <v>#REF!</v>
      </c>
      <c r="L2" s="58" t="e">
        <f>SUM('День 1'!#REF!,'День 2'!#REF!,'День 3'!#REF!,'День 4'!#REF!,'День 5'!#REF!,'День 6'!#REF!,'День 7'!#REF!,'День 8'!#REF!,'День 9'!#REF!,'День 10'!#REF!,'День 11'!M13,'День 12'!M13)</f>
        <v>#REF!</v>
      </c>
      <c r="M2" s="58" t="e">
        <f>SUM('День 1'!#REF!,'День 2'!#REF!,'День 3'!#REF!,'День 4'!#REF!,'День 5'!#REF!,'День 6'!#REF!,'День 7'!#REF!,'День 8'!#REF!,'День 9'!#REF!,'День 10'!#REF!,'День 11'!N13,'День 12'!N13)</f>
        <v>#REF!</v>
      </c>
      <c r="N2" s="59" t="e">
        <f>SUM('День 1'!#REF!,'День 2'!#REF!,'День 3'!#REF!,'День 4'!#REF!,'День 5'!#REF!,'День 6'!#REF!,'День 7'!#REF!,'День 8'!#REF!,'День 9'!#REF!,'День 10'!#REF!,'День 11'!O13,'День 12'!O13)</f>
        <v>#REF!</v>
      </c>
    </row>
    <row r="3" spans="1:14" x14ac:dyDescent="0.25">
      <c r="A3" s="9" t="s">
        <v>48</v>
      </c>
      <c r="B3" s="39">
        <v>10</v>
      </c>
      <c r="C3" s="39">
        <v>10</v>
      </c>
      <c r="D3" s="39">
        <v>10</v>
      </c>
      <c r="E3" s="39">
        <v>10</v>
      </c>
      <c r="F3" s="39">
        <v>10</v>
      </c>
      <c r="G3" s="39">
        <v>10</v>
      </c>
      <c r="H3" s="39">
        <v>10</v>
      </c>
      <c r="I3" s="39">
        <v>10</v>
      </c>
      <c r="J3" s="39">
        <v>10</v>
      </c>
      <c r="K3" s="39">
        <v>10</v>
      </c>
      <c r="L3" s="39">
        <v>10</v>
      </c>
      <c r="M3" s="39">
        <v>10</v>
      </c>
      <c r="N3" s="45">
        <v>10</v>
      </c>
    </row>
    <row r="4" spans="1:14" ht="15.75" thickBot="1" x14ac:dyDescent="0.3">
      <c r="A4" s="40" t="s">
        <v>49</v>
      </c>
      <c r="B4" s="51">
        <f>B2/B3</f>
        <v>0</v>
      </c>
      <c r="C4" s="51">
        <f t="shared" ref="C4:N4" si="0">C2/C3</f>
        <v>0</v>
      </c>
      <c r="D4" s="51">
        <f t="shared" si="0"/>
        <v>0</v>
      </c>
      <c r="E4" s="51">
        <f t="shared" si="0"/>
        <v>0</v>
      </c>
      <c r="F4" s="51">
        <f t="shared" si="0"/>
        <v>0</v>
      </c>
      <c r="G4" s="41" t="e">
        <f t="shared" si="0"/>
        <v>#REF!</v>
      </c>
      <c r="H4" s="41" t="e">
        <f t="shared" si="0"/>
        <v>#REF!</v>
      </c>
      <c r="I4" s="41" t="e">
        <f t="shared" si="0"/>
        <v>#REF!</v>
      </c>
      <c r="J4" s="41" t="e">
        <f t="shared" si="0"/>
        <v>#REF!</v>
      </c>
      <c r="K4" s="41" t="e">
        <f t="shared" si="0"/>
        <v>#REF!</v>
      </c>
      <c r="L4" s="41" t="e">
        <f t="shared" si="0"/>
        <v>#REF!</v>
      </c>
      <c r="M4" s="41" t="e">
        <f t="shared" si="0"/>
        <v>#REF!</v>
      </c>
      <c r="N4" s="46" t="e">
        <f t="shared" si="0"/>
        <v>#REF!</v>
      </c>
    </row>
    <row r="5" spans="1:14" ht="15.75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29.25" customHeight="1" x14ac:dyDescent="0.25">
      <c r="A6" s="43" t="s">
        <v>50</v>
      </c>
      <c r="B6" s="44" t="s">
        <v>42</v>
      </c>
      <c r="C6" s="44" t="s">
        <v>43</v>
      </c>
      <c r="D6" s="44" t="s">
        <v>44</v>
      </c>
      <c r="E6" s="44" t="s">
        <v>45</v>
      </c>
      <c r="F6" s="44" t="s">
        <v>46</v>
      </c>
      <c r="G6" s="37" t="s">
        <v>13</v>
      </c>
      <c r="H6" s="37" t="s">
        <v>14</v>
      </c>
      <c r="I6" s="37" t="s">
        <v>15</v>
      </c>
      <c r="J6" s="37" t="s">
        <v>16</v>
      </c>
      <c r="K6" s="37" t="s">
        <v>17</v>
      </c>
      <c r="L6" s="37" t="s">
        <v>18</v>
      </c>
      <c r="M6" s="37" t="s">
        <v>19</v>
      </c>
      <c r="N6" s="38" t="s">
        <v>20</v>
      </c>
    </row>
    <row r="7" spans="1:14" x14ac:dyDescent="0.25">
      <c r="A7" s="9" t="s">
        <v>47</v>
      </c>
      <c r="B7" s="58">
        <f>SUM('День 1'!C18,'День 2'!C17,'День 3'!C18,'День 4'!C17,'День 5'!C18,'День 6'!C17,'День 7'!C17,'День 8'!C18,'День 9'!C20,'День 10'!C18,'День 11'!C22,'День 12'!C22)</f>
        <v>8670</v>
      </c>
      <c r="C7" s="58">
        <f>SUM('День 1'!D18,'День 2'!D17,'День 3'!D18,'День 4'!D17,'День 5'!D18,'День 6'!D17,'День 7'!D17,'День 8'!D18,'День 9'!D20,'День 10'!D18,'День 11'!D22,'День 12'!D22)</f>
        <v>256.31</v>
      </c>
      <c r="D7" s="58">
        <f>SUM('День 1'!E18,'День 2'!E17,'День 3'!E18,'День 4'!E17,'День 5'!E18,'День 6'!E17,'День 7'!E17,'День 8'!E18,'День 9'!E20,'День 10'!E18,'День 11'!E22,'День 12'!E22)</f>
        <v>256.18800000000005</v>
      </c>
      <c r="E7" s="58">
        <f>SUM('День 1'!F18,'День 2'!F17,'День 3'!F18,'День 4'!F17,'День 5'!F18,'День 6'!F17,'День 7'!F17,'День 8'!F18,'День 9'!F20,'День 10'!F18,'День 11'!F22,'День 12'!F22)</f>
        <v>1083.0300000000002</v>
      </c>
      <c r="F7" s="58">
        <f>SUM('День 1'!G18,'День 2'!G17,'День 3'!G18,'День 4'!G17,'День 5'!G18,'День 6'!G17,'День 7'!G17,'День 8'!G18,'День 9'!G20,'День 10'!G18,'День 11'!G22,'День 12'!G22)</f>
        <v>7764.37</v>
      </c>
      <c r="G7" s="58" t="e">
        <f>SUM('День 1'!#REF!,'День 2'!#REF!,'День 3'!#REF!,'День 4'!#REF!,'День 5'!#REF!,'День 6'!#REF!,'День 7'!#REF!,'День 8'!#REF!,'День 9'!#REF!,'День 10'!#REF!,'День 11'!H22,'День 12'!H22)</f>
        <v>#REF!</v>
      </c>
      <c r="H7" s="58" t="e">
        <f>SUM('День 1'!#REF!,'День 2'!#REF!,'День 3'!#REF!,'День 4'!#REF!,'День 5'!#REF!,'День 6'!#REF!,'День 7'!#REF!,'День 8'!#REF!,'День 9'!#REF!,'День 10'!#REF!,'День 11'!I22,'День 12'!I22)</f>
        <v>#REF!</v>
      </c>
      <c r="I7" s="58" t="e">
        <f>SUM('День 1'!#REF!,'День 2'!#REF!,'День 3'!#REF!,'День 4'!#REF!,'День 5'!#REF!,'День 6'!#REF!,'День 7'!#REF!,'День 8'!#REF!,'День 9'!#REF!,'День 10'!#REF!,'День 11'!J22,'День 12'!J22)</f>
        <v>#REF!</v>
      </c>
      <c r="J7" s="58" t="e">
        <f>SUM('День 1'!#REF!,'День 2'!#REF!,'День 3'!#REF!,'День 4'!#REF!,'День 5'!#REF!,'День 6'!#REF!,'День 7'!#REF!,'День 8'!#REF!,'День 9'!#REF!,'День 10'!#REF!,'День 11'!K22,'День 12'!K22)</f>
        <v>#REF!</v>
      </c>
      <c r="K7" s="58" t="e">
        <f>SUM('День 1'!#REF!,'День 2'!#REF!,'День 3'!#REF!,'День 4'!#REF!,'День 5'!#REF!,'День 6'!#REF!,'День 7'!#REF!,'День 8'!#REF!,'День 9'!#REF!,'День 10'!#REF!,'День 11'!L22,'День 12'!L22)</f>
        <v>#REF!</v>
      </c>
      <c r="L7" s="58" t="e">
        <f>SUM('День 1'!#REF!,'День 2'!#REF!,'День 3'!#REF!,'День 4'!#REF!,'День 5'!#REF!,'День 6'!#REF!,'День 7'!#REF!,'День 8'!#REF!,'День 9'!#REF!,'День 10'!#REF!,'День 11'!M22,'День 12'!M22)</f>
        <v>#REF!</v>
      </c>
      <c r="M7" s="58" t="e">
        <f>SUM('День 1'!#REF!,'День 2'!#REF!,'День 3'!#REF!,'День 4'!#REF!,'День 5'!#REF!,'День 6'!#REF!,'День 7'!#REF!,'День 8'!#REF!,'День 9'!#REF!,'День 10'!#REF!,'День 11'!N22,'День 12'!N22)</f>
        <v>#REF!</v>
      </c>
      <c r="N7" s="59" t="e">
        <f>SUM('День 1'!#REF!,'День 2'!#REF!,'День 3'!#REF!,'День 4'!#REF!,'День 5'!#REF!,'День 6'!#REF!,'День 7'!#REF!,'День 8'!#REF!,'День 9'!#REF!,'День 10'!#REF!,'День 11'!O22,'День 12'!O22)</f>
        <v>#REF!</v>
      </c>
    </row>
    <row r="8" spans="1:14" x14ac:dyDescent="0.25">
      <c r="A8" s="9" t="s">
        <v>48</v>
      </c>
      <c r="B8" s="39">
        <v>10</v>
      </c>
      <c r="C8" s="39">
        <v>10</v>
      </c>
      <c r="D8" s="39">
        <v>10</v>
      </c>
      <c r="E8" s="39">
        <v>10</v>
      </c>
      <c r="F8" s="39">
        <v>10</v>
      </c>
      <c r="G8" s="39">
        <v>10</v>
      </c>
      <c r="H8" s="39">
        <v>10</v>
      </c>
      <c r="I8" s="39">
        <v>10</v>
      </c>
      <c r="J8" s="39">
        <v>10</v>
      </c>
      <c r="K8" s="39">
        <v>10</v>
      </c>
      <c r="L8" s="39">
        <v>10</v>
      </c>
      <c r="M8" s="39">
        <v>10</v>
      </c>
      <c r="N8" s="45">
        <v>10</v>
      </c>
    </row>
    <row r="9" spans="1:14" ht="15.75" thickBot="1" x14ac:dyDescent="0.3">
      <c r="A9" s="40" t="s">
        <v>49</v>
      </c>
      <c r="B9" s="51">
        <f t="shared" ref="B9:N9" si="1">B7/B8</f>
        <v>867</v>
      </c>
      <c r="C9" s="51">
        <f t="shared" si="1"/>
        <v>25.631</v>
      </c>
      <c r="D9" s="51">
        <f t="shared" si="1"/>
        <v>25.618800000000004</v>
      </c>
      <c r="E9" s="51">
        <f t="shared" si="1"/>
        <v>108.30300000000003</v>
      </c>
      <c r="F9" s="51">
        <f>F7/F8</f>
        <v>776.43700000000001</v>
      </c>
      <c r="G9" s="41" t="e">
        <f t="shared" si="1"/>
        <v>#REF!</v>
      </c>
      <c r="H9" s="41" t="e">
        <f t="shared" si="1"/>
        <v>#REF!</v>
      </c>
      <c r="I9" s="41" t="e">
        <f t="shared" si="1"/>
        <v>#REF!</v>
      </c>
      <c r="J9" s="41" t="e">
        <f t="shared" si="1"/>
        <v>#REF!</v>
      </c>
      <c r="K9" s="41" t="e">
        <f t="shared" si="1"/>
        <v>#REF!</v>
      </c>
      <c r="L9" s="41" t="e">
        <f t="shared" si="1"/>
        <v>#REF!</v>
      </c>
      <c r="M9" s="41" t="e">
        <f t="shared" si="1"/>
        <v>#REF!</v>
      </c>
      <c r="N9" s="46" t="e">
        <f t="shared" si="1"/>
        <v>#REF!</v>
      </c>
    </row>
    <row r="10" spans="1:14" ht="15.75" thickBot="1" x14ac:dyDescent="0.3"/>
    <row r="11" spans="1:14" ht="30" customHeight="1" x14ac:dyDescent="0.25">
      <c r="A11" s="43" t="s">
        <v>51</v>
      </c>
      <c r="B11" s="44" t="s">
        <v>42</v>
      </c>
      <c r="C11" s="44" t="s">
        <v>43</v>
      </c>
      <c r="D11" s="44" t="s">
        <v>44</v>
      </c>
      <c r="E11" s="44" t="s">
        <v>45</v>
      </c>
      <c r="F11" s="44" t="s">
        <v>46</v>
      </c>
      <c r="G11" s="37" t="s">
        <v>13</v>
      </c>
      <c r="H11" s="37" t="s">
        <v>14</v>
      </c>
      <c r="I11" s="37" t="s">
        <v>15</v>
      </c>
      <c r="J11" s="37" t="s">
        <v>16</v>
      </c>
      <c r="K11" s="37" t="s">
        <v>17</v>
      </c>
      <c r="L11" s="37" t="s">
        <v>18</v>
      </c>
      <c r="M11" s="37" t="s">
        <v>19</v>
      </c>
      <c r="N11" s="38" t="s">
        <v>20</v>
      </c>
    </row>
    <row r="12" spans="1:14" x14ac:dyDescent="0.25">
      <c r="A12" s="9" t="s">
        <v>47</v>
      </c>
      <c r="B12" s="58">
        <f>SUM('День 1'!C19,'День 2'!C18,'День 3'!C19,'День 4'!C18,'День 5'!C19,'День 6'!C18,'День 7'!C18,'День 8'!C19,'День 9'!C21,'День 10'!C19,'День 11'!C23,'День 12'!C23)</f>
        <v>8670</v>
      </c>
      <c r="C12" s="58">
        <f>SUM('День 1'!D19,'День 2'!D18,'День 3'!D19,'День 4'!D18,'День 5'!D19,'День 6'!D18,'День 7'!D18,'День 8'!D19,'День 9'!D21,'День 10'!D19,'День 11'!D23,'День 12'!D23)</f>
        <v>256.31</v>
      </c>
      <c r="D12" s="58">
        <f>SUM('День 1'!E19,'День 2'!E18,'День 3'!E19,'День 4'!E18,'День 5'!E19,'День 6'!E18,'День 7'!E18,'День 8'!E19,'День 9'!E21,'День 10'!E19,'День 11'!E23,'День 12'!E23)</f>
        <v>256.18800000000005</v>
      </c>
      <c r="E12" s="58">
        <f>SUM('День 1'!F19,'День 2'!F18,'День 3'!F19,'День 4'!F18,'День 5'!F19,'День 6'!F18,'День 7'!F18,'День 8'!F19,'День 9'!F21,'День 10'!F19,'День 11'!F23,'День 12'!F23)</f>
        <v>1083.0300000000002</v>
      </c>
      <c r="F12" s="58">
        <f>SUM('День 1'!G19,'День 2'!G18,'День 3'!G19,'День 4'!G18,'День 5'!G19,'День 6'!G18,'День 7'!G18,'День 8'!G19,'День 9'!G21,'День 10'!G19,'День 11'!G23,'День 12'!G23)</f>
        <v>7764.37</v>
      </c>
      <c r="G12" s="58" t="e">
        <f>SUM('День 1'!#REF!,'День 2'!#REF!,'День 3'!#REF!,'День 4'!#REF!,'День 5'!#REF!,'День 6'!#REF!,'День 7'!#REF!,'День 8'!#REF!,'День 9'!#REF!,'День 10'!#REF!,'День 11'!H23,'День 12'!H23)</f>
        <v>#REF!</v>
      </c>
      <c r="H12" s="58" t="e">
        <f>SUM('День 1'!#REF!,'День 2'!#REF!,'День 3'!#REF!,'День 4'!#REF!,'День 5'!#REF!,'День 6'!#REF!,'День 7'!#REF!,'День 8'!#REF!,'День 9'!#REF!,'День 10'!#REF!,'День 11'!I23,'День 12'!I23)</f>
        <v>#REF!</v>
      </c>
      <c r="I12" s="58" t="e">
        <f>SUM('День 1'!#REF!,'День 2'!#REF!,'День 3'!#REF!,'День 4'!#REF!,'День 5'!#REF!,'День 6'!#REF!,'День 7'!#REF!,'День 8'!#REF!,'День 9'!#REF!,'День 10'!#REF!,'День 11'!J23,'День 12'!J23)</f>
        <v>#REF!</v>
      </c>
      <c r="J12" s="58" t="e">
        <f>SUM('День 1'!#REF!,'День 2'!#REF!,'День 3'!#REF!,'День 4'!#REF!,'День 5'!#REF!,'День 6'!#REF!,'День 7'!#REF!,'День 8'!#REF!,'День 9'!#REF!,'День 10'!#REF!,'День 11'!K23,'День 12'!K23)</f>
        <v>#REF!</v>
      </c>
      <c r="K12" s="58" t="e">
        <f>SUM('День 1'!#REF!,'День 2'!#REF!,'День 3'!#REF!,'День 4'!#REF!,'День 5'!#REF!,'День 6'!#REF!,'День 7'!#REF!,'День 8'!#REF!,'День 9'!#REF!,'День 10'!#REF!,'День 11'!L23,'День 12'!L23)</f>
        <v>#REF!</v>
      </c>
      <c r="L12" s="58" t="e">
        <f>SUM('День 1'!#REF!,'День 2'!#REF!,'День 3'!#REF!,'День 4'!#REF!,'День 5'!#REF!,'День 6'!#REF!,'День 7'!#REF!,'День 8'!#REF!,'День 9'!#REF!,'День 10'!#REF!,'День 11'!M23,'День 12'!M23)</f>
        <v>#REF!</v>
      </c>
      <c r="M12" s="58" t="e">
        <f>SUM('День 1'!#REF!,'День 2'!#REF!,'День 3'!#REF!,'День 4'!#REF!,'День 5'!#REF!,'День 6'!#REF!,'День 7'!#REF!,'День 8'!#REF!,'День 9'!#REF!,'День 10'!#REF!,'День 11'!N23,'День 12'!N23)</f>
        <v>#REF!</v>
      </c>
      <c r="N12" s="59" t="e">
        <f>SUM('День 1'!#REF!,'День 2'!#REF!,'День 3'!#REF!,'День 4'!#REF!,'День 5'!#REF!,'День 6'!#REF!,'День 7'!#REF!,'День 8'!#REF!,'День 9'!#REF!,'День 10'!#REF!,'День 11'!O23,'День 12'!O23)</f>
        <v>#REF!</v>
      </c>
    </row>
    <row r="13" spans="1:14" x14ac:dyDescent="0.25">
      <c r="A13" s="9" t="s">
        <v>48</v>
      </c>
      <c r="B13" s="39">
        <v>10</v>
      </c>
      <c r="C13" s="39">
        <v>10</v>
      </c>
      <c r="D13" s="39">
        <v>10</v>
      </c>
      <c r="E13" s="39">
        <v>10</v>
      </c>
      <c r="F13" s="39">
        <v>10</v>
      </c>
      <c r="G13" s="39">
        <v>10</v>
      </c>
      <c r="H13" s="39">
        <v>10</v>
      </c>
      <c r="I13" s="39">
        <v>10</v>
      </c>
      <c r="J13" s="39">
        <v>10</v>
      </c>
      <c r="K13" s="39">
        <v>10</v>
      </c>
      <c r="L13" s="39">
        <v>10</v>
      </c>
      <c r="M13" s="39">
        <v>10</v>
      </c>
      <c r="N13" s="45">
        <v>10</v>
      </c>
    </row>
    <row r="14" spans="1:14" ht="15.75" thickBot="1" x14ac:dyDescent="0.3">
      <c r="A14" s="40" t="s">
        <v>49</v>
      </c>
      <c r="B14" s="51">
        <f t="shared" ref="B14:N14" si="2">B12/B13</f>
        <v>867</v>
      </c>
      <c r="C14" s="51">
        <f t="shared" si="2"/>
        <v>25.631</v>
      </c>
      <c r="D14" s="51">
        <f t="shared" si="2"/>
        <v>25.618800000000004</v>
      </c>
      <c r="E14" s="51">
        <f t="shared" si="2"/>
        <v>108.30300000000003</v>
      </c>
      <c r="F14" s="51">
        <f>F12/F13</f>
        <v>776.43700000000001</v>
      </c>
      <c r="G14" s="41" t="e">
        <f t="shared" si="2"/>
        <v>#REF!</v>
      </c>
      <c r="H14" s="41" t="e">
        <f t="shared" si="2"/>
        <v>#REF!</v>
      </c>
      <c r="I14" s="41" t="e">
        <f t="shared" si="2"/>
        <v>#REF!</v>
      </c>
      <c r="J14" s="41" t="e">
        <f t="shared" si="2"/>
        <v>#REF!</v>
      </c>
      <c r="K14" s="41" t="e">
        <f t="shared" si="2"/>
        <v>#REF!</v>
      </c>
      <c r="L14" s="41" t="e">
        <f t="shared" si="2"/>
        <v>#REF!</v>
      </c>
      <c r="M14" s="41" t="e">
        <f t="shared" si="2"/>
        <v>#REF!</v>
      </c>
      <c r="N14" s="46" t="e">
        <f t="shared" si="2"/>
        <v>#REF!</v>
      </c>
    </row>
    <row r="16" spans="1:14" x14ac:dyDescent="0.25">
      <c r="A16" t="s">
        <v>41</v>
      </c>
      <c r="B16" s="58">
        <f>MAX('День 1'!C10,'День 2'!C8,'День 3'!C10,'День 4'!C8,'День 5'!C9,'День 6'!C9,'День 7'!C8,'День 8'!C10,'День 9'!C11,'День 10'!C9,'День 11'!C13,'День 12'!C13)</f>
        <v>0</v>
      </c>
      <c r="C16" t="s">
        <v>52</v>
      </c>
      <c r="D16" s="60"/>
      <c r="F16" s="58">
        <f>MAX('День 1'!G10,'День 2'!G8,'День 3'!G10,'День 4'!G8,'День 5'!G9,'День 6'!G9,'День 7'!G8,'День 8'!G10,'День 9'!G11,'День 10'!G9,'День 11'!G13,'День 12'!G13)</f>
        <v>0</v>
      </c>
      <c r="G16" t="s">
        <v>52</v>
      </c>
    </row>
    <row r="17" spans="1:7" x14ac:dyDescent="0.25">
      <c r="B17" s="58">
        <f>MIN('День 1'!C10,'День 2'!C8,'День 3'!C10,'День 4'!C8,'День 5'!C9,'День 6'!C9,'День 7'!C8,'День 8'!C10,'День 9'!C11,'День 10'!C9)</f>
        <v>0</v>
      </c>
      <c r="C17" t="s">
        <v>53</v>
      </c>
      <c r="F17" s="58">
        <f>MIN('День 1'!G10,'День 2'!G8,'День 3'!G10,'День 4'!G8,'День 5'!G9,'День 6'!G9,'День 7'!G8,'День 8'!G10,'День 9'!G11,'День 10'!G9)</f>
        <v>0</v>
      </c>
      <c r="G17" t="s">
        <v>53</v>
      </c>
    </row>
    <row r="19" spans="1:7" x14ac:dyDescent="0.25">
      <c r="A19" t="s">
        <v>50</v>
      </c>
      <c r="B19" s="58">
        <f>MAX('День 1'!C18,'День 2'!C17,'День 3'!C18,'День 4'!C17,'День 5'!C18,'День 6'!C17,'День 7'!C17,'День 8'!C18,'День 9'!C20,'День 10'!C18,'День 11'!C22,'День 12'!C22)</f>
        <v>940</v>
      </c>
      <c r="C19" t="s">
        <v>52</v>
      </c>
      <c r="F19" s="58">
        <f>MAX('День 1'!G18,'День 2'!G17,'День 3'!G18,'День 4'!G17,'День 5'!G18,'День 6'!G17,'День 7'!G17,'День 8'!G18,'День 9'!G20,'День 10'!G18,'День 11'!G22,'День 12'!G22)</f>
        <v>874.15</v>
      </c>
      <c r="G19" t="s">
        <v>52</v>
      </c>
    </row>
    <row r="20" spans="1:7" x14ac:dyDescent="0.25">
      <c r="B20" s="58">
        <f>MIN('День 1'!C18,'День 2'!C17,'День 3'!C18,'День 4'!C17,'День 5'!C18,'День 6'!C17,'День 7'!C17,'День 8'!C18,'День 9'!C20,'День 10'!C18)</f>
        <v>790</v>
      </c>
      <c r="C20" t="s">
        <v>53</v>
      </c>
      <c r="F20" s="58">
        <f>MIN('День 1'!G18,'День 2'!G17,'День 3'!G18,'День 4'!G17,'День 5'!G18,'День 6'!G17,'День 7'!G17,'День 8'!G18,'День 9'!G20,'День 10'!G18)</f>
        <v>684.88</v>
      </c>
      <c r="G20" t="s">
        <v>53</v>
      </c>
    </row>
    <row r="22" spans="1:7" x14ac:dyDescent="0.25">
      <c r="A22" t="s">
        <v>54</v>
      </c>
      <c r="F22" s="58">
        <f>MAX('День 1'!G19,'День 2'!G18,'День 3'!G19,'День 4'!G18,'День 5'!G19,'День 6'!G18,'День 7'!G18,'День 8'!G19,'День 9'!G21,'День 10'!G19,'День 11'!G23,'День 12'!G23)</f>
        <v>874.15</v>
      </c>
      <c r="G22" t="s">
        <v>52</v>
      </c>
    </row>
    <row r="23" spans="1:7" x14ac:dyDescent="0.25">
      <c r="F23" s="58">
        <f>MIN('День 1'!G19,'День 2'!G18,'День 3'!G19,'День 4'!G18,'День 5'!G19,'День 6'!G18,'День 7'!G18,'День 8'!G19,'День 9'!G21,'День 10'!G19)</f>
        <v>684.88</v>
      </c>
      <c r="G23" t="s">
        <v>53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1" sqref="F11"/>
    </sheetView>
  </sheetViews>
  <sheetFormatPr defaultRowHeight="15" x14ac:dyDescent="0.25"/>
  <cols>
    <col min="1" max="1" width="16" customWidth="1"/>
    <col min="2" max="2" width="12.5703125" customWidth="1"/>
    <col min="4" max="4" width="10.85546875" bestFit="1" customWidth="1"/>
    <col min="5" max="5" width="16.140625" customWidth="1"/>
    <col min="6" max="6" width="12.7109375" customWidth="1"/>
  </cols>
  <sheetData>
    <row r="1" spans="1:8" x14ac:dyDescent="0.25">
      <c r="A1" s="70" t="s">
        <v>68</v>
      </c>
      <c r="B1" s="62"/>
      <c r="C1" s="62"/>
      <c r="D1" s="62"/>
      <c r="E1" s="63"/>
      <c r="F1" s="62"/>
      <c r="G1" s="62"/>
      <c r="H1" s="62"/>
    </row>
    <row r="2" spans="1:8" x14ac:dyDescent="0.25">
      <c r="A2" s="253" t="s">
        <v>41</v>
      </c>
      <c r="B2" s="254"/>
      <c r="C2" s="254"/>
      <c r="D2" s="255"/>
      <c r="E2" s="253" t="s">
        <v>50</v>
      </c>
      <c r="F2" s="254"/>
      <c r="G2" s="254"/>
      <c r="H2" s="255"/>
    </row>
    <row r="3" spans="1:8" x14ac:dyDescent="0.25">
      <c r="A3" s="64" t="s">
        <v>69</v>
      </c>
      <c r="B3" s="65" t="s">
        <v>80</v>
      </c>
      <c r="C3" s="66" t="s">
        <v>73</v>
      </c>
      <c r="D3" s="81" t="s">
        <v>70</v>
      </c>
      <c r="E3" s="64" t="s">
        <v>69</v>
      </c>
      <c r="F3" s="65" t="s">
        <v>81</v>
      </c>
      <c r="G3" s="66" t="s">
        <v>74</v>
      </c>
      <c r="H3" s="81" t="s">
        <v>70</v>
      </c>
    </row>
    <row r="4" spans="1:8" x14ac:dyDescent="0.25">
      <c r="A4" s="67" t="s">
        <v>55</v>
      </c>
      <c r="B4" s="74">
        <f>'День 1'!G10</f>
        <v>0</v>
      </c>
      <c r="C4" s="75">
        <f t="shared" ref="C4:C16" si="0">B4/2350</f>
        <v>0</v>
      </c>
      <c r="D4" s="82">
        <f t="shared" ref="D4:D16" si="1">B4/360</f>
        <v>0</v>
      </c>
      <c r="E4" s="76" t="s">
        <v>55</v>
      </c>
      <c r="F4" s="74">
        <f>'День 1'!G18</f>
        <v>684.88</v>
      </c>
      <c r="G4" s="75">
        <f t="shared" ref="G4:G16" si="2">F4/2350</f>
        <v>0.29143829787234043</v>
      </c>
      <c r="H4" s="82">
        <f t="shared" ref="H4:H16" si="3">F4/630</f>
        <v>1.0871111111111111</v>
      </c>
    </row>
    <row r="5" spans="1:8" x14ac:dyDescent="0.25">
      <c r="A5" s="67" t="s">
        <v>56</v>
      </c>
      <c r="B5" s="74">
        <f>'День 2'!G8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2'!G17</f>
        <v>874.15</v>
      </c>
      <c r="G5" s="75">
        <f t="shared" si="2"/>
        <v>0.37197872340425531</v>
      </c>
      <c r="H5" s="82">
        <f t="shared" si="3"/>
        <v>1.3875396825396824</v>
      </c>
    </row>
    <row r="6" spans="1:8" x14ac:dyDescent="0.25">
      <c r="A6" s="67" t="s">
        <v>57</v>
      </c>
      <c r="B6" s="74">
        <f>'День 3'!G10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3'!G18</f>
        <v>735.91</v>
      </c>
      <c r="G6" s="75">
        <f t="shared" si="2"/>
        <v>0.31315319148936172</v>
      </c>
      <c r="H6" s="82">
        <f t="shared" si="3"/>
        <v>1.1681111111111111</v>
      </c>
    </row>
    <row r="7" spans="1:8" x14ac:dyDescent="0.25">
      <c r="A7" s="67" t="s">
        <v>58</v>
      </c>
      <c r="B7" s="74">
        <f>'День 4'!G8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4'!G17</f>
        <v>810.8</v>
      </c>
      <c r="G7" s="75">
        <f t="shared" si="2"/>
        <v>0.34502127659574466</v>
      </c>
      <c r="H7" s="82">
        <f t="shared" si="3"/>
        <v>1.2869841269841269</v>
      </c>
    </row>
    <row r="8" spans="1:8" x14ac:dyDescent="0.25">
      <c r="A8" s="67" t="s">
        <v>59</v>
      </c>
      <c r="B8" s="74">
        <f>'День 5'!G9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5'!G18</f>
        <v>799.19999999999993</v>
      </c>
      <c r="G8" s="75">
        <f t="shared" si="2"/>
        <v>0.34008510638297867</v>
      </c>
      <c r="H8" s="82">
        <f t="shared" si="3"/>
        <v>1.2685714285714285</v>
      </c>
    </row>
    <row r="9" spans="1:8" x14ac:dyDescent="0.25">
      <c r="A9" s="67" t="s">
        <v>60</v>
      </c>
      <c r="B9" s="74">
        <f>'День 6'!G9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6'!G17</f>
        <v>837.77</v>
      </c>
      <c r="G9" s="75">
        <f t="shared" si="2"/>
        <v>0.35649787234042551</v>
      </c>
      <c r="H9" s="82">
        <f t="shared" si="3"/>
        <v>1.3297936507936507</v>
      </c>
    </row>
    <row r="10" spans="1:8" x14ac:dyDescent="0.25">
      <c r="A10" s="67" t="s">
        <v>61</v>
      </c>
      <c r="B10" s="74">
        <f>'День 7'!G8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7'!G17</f>
        <v>756.52</v>
      </c>
      <c r="G10" s="75">
        <f t="shared" si="2"/>
        <v>0.32192340425531912</v>
      </c>
      <c r="H10" s="82">
        <f t="shared" si="3"/>
        <v>1.2008253968253968</v>
      </c>
    </row>
    <row r="11" spans="1:8" x14ac:dyDescent="0.25">
      <c r="A11" s="67" t="s">
        <v>62</v>
      </c>
      <c r="B11" s="74">
        <f>'День 8'!G10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8'!G18</f>
        <v>780.19999999999993</v>
      </c>
      <c r="G11" s="75">
        <f t="shared" si="2"/>
        <v>0.33199999999999996</v>
      </c>
      <c r="H11" s="82">
        <f t="shared" si="3"/>
        <v>1.2384126984126984</v>
      </c>
    </row>
    <row r="12" spans="1:8" x14ac:dyDescent="0.25">
      <c r="A12" s="67" t="s">
        <v>63</v>
      </c>
      <c r="B12" s="74">
        <f>'День 9'!G11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9'!G20</f>
        <v>725.71999999999991</v>
      </c>
      <c r="G12" s="75">
        <f t="shared" si="2"/>
        <v>0.30881702127659572</v>
      </c>
      <c r="H12" s="82">
        <f t="shared" si="3"/>
        <v>1.1519365079365078</v>
      </c>
    </row>
    <row r="13" spans="1:8" x14ac:dyDescent="0.25">
      <c r="A13" s="67" t="s">
        <v>64</v>
      </c>
      <c r="B13" s="74">
        <f>'День 10'!G9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10'!G18</f>
        <v>759.21999999999991</v>
      </c>
      <c r="G13" s="75">
        <f t="shared" si="2"/>
        <v>0.3230723404255319</v>
      </c>
      <c r="H13" s="82">
        <f t="shared" si="3"/>
        <v>1.205111111111111</v>
      </c>
    </row>
    <row r="14" spans="1:8" ht="30.75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780.98799999999994</v>
      </c>
      <c r="G14" s="83">
        <f t="shared" si="2"/>
        <v>0.33233531914893616</v>
      </c>
      <c r="H14" s="82">
        <f t="shared" si="3"/>
        <v>1.2396634920634919</v>
      </c>
    </row>
    <row r="15" spans="1:8" ht="30.75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771.88599999999985</v>
      </c>
      <c r="G15" s="83">
        <f t="shared" si="2"/>
        <v>0.32846212765957439</v>
      </c>
      <c r="H15" s="82">
        <f t="shared" si="3"/>
        <v>1.2252158730158729</v>
      </c>
    </row>
    <row r="16" spans="1:8" ht="31.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776.4369999999999</v>
      </c>
      <c r="G16" s="83">
        <f t="shared" si="2"/>
        <v>0.3303987234042553</v>
      </c>
      <c r="H16" s="82">
        <f t="shared" si="3"/>
        <v>1.2324396825396824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684.88</v>
      </c>
      <c r="G18" s="73">
        <f>MIN(G4:G13)</f>
        <v>0.29143829787234043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874.15</v>
      </c>
      <c r="G19" s="73">
        <f>MAX(G4:G13)</f>
        <v>0.37197872340425531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5" sqref="H15"/>
    </sheetView>
  </sheetViews>
  <sheetFormatPr defaultRowHeight="15" x14ac:dyDescent="0.25"/>
  <cols>
    <col min="1" max="1" width="16" customWidth="1"/>
    <col min="2" max="2" width="13.28515625" customWidth="1"/>
    <col min="4" max="4" width="9.42578125" customWidth="1"/>
    <col min="5" max="5" width="16.42578125" customWidth="1"/>
    <col min="6" max="6" width="13.5703125" customWidth="1"/>
  </cols>
  <sheetData>
    <row r="1" spans="1:8" x14ac:dyDescent="0.25">
      <c r="A1" s="70" t="s">
        <v>43</v>
      </c>
      <c r="B1" s="62"/>
      <c r="C1" s="62"/>
      <c r="D1" s="62"/>
      <c r="E1" s="63"/>
      <c r="F1" s="62"/>
      <c r="G1" s="62"/>
      <c r="H1" s="62"/>
    </row>
    <row r="2" spans="1:8" x14ac:dyDescent="0.25">
      <c r="A2" s="253" t="s">
        <v>41</v>
      </c>
      <c r="B2" s="254"/>
      <c r="C2" s="254"/>
      <c r="D2" s="255"/>
      <c r="E2" s="253" t="s">
        <v>50</v>
      </c>
      <c r="F2" s="254"/>
      <c r="G2" s="254"/>
      <c r="H2" s="255"/>
    </row>
    <row r="3" spans="1:8" x14ac:dyDescent="0.25">
      <c r="A3" s="64" t="s">
        <v>69</v>
      </c>
      <c r="B3" s="65" t="s">
        <v>76</v>
      </c>
      <c r="C3" s="66" t="s">
        <v>73</v>
      </c>
      <c r="D3" s="81" t="s">
        <v>70</v>
      </c>
      <c r="E3" s="64" t="s">
        <v>69</v>
      </c>
      <c r="F3" s="65" t="s">
        <v>75</v>
      </c>
      <c r="G3" s="66" t="s">
        <v>74</v>
      </c>
      <c r="H3" s="81" t="s">
        <v>70</v>
      </c>
    </row>
    <row r="4" spans="1:8" x14ac:dyDescent="0.25">
      <c r="A4" s="67" t="s">
        <v>55</v>
      </c>
      <c r="B4" s="74">
        <f>'День 1'!D10</f>
        <v>0</v>
      </c>
      <c r="C4" s="75">
        <f t="shared" ref="C4:C16" si="0">B4/77</f>
        <v>0</v>
      </c>
      <c r="D4" s="82">
        <f t="shared" ref="D4:D16" si="1">B4/10.8</f>
        <v>0</v>
      </c>
      <c r="E4" s="76" t="s">
        <v>55</v>
      </c>
      <c r="F4" s="74">
        <f>'День 1'!D18</f>
        <v>23.669999999999998</v>
      </c>
      <c r="G4" s="75">
        <f t="shared" ref="G4:G16" si="2">F4/77</f>
        <v>0.3074025974025974</v>
      </c>
      <c r="H4" s="82">
        <f t="shared" ref="H4:H16" si="3">F4/18.9</f>
        <v>1.2523809523809524</v>
      </c>
    </row>
    <row r="5" spans="1:8" x14ac:dyDescent="0.25">
      <c r="A5" s="67" t="s">
        <v>56</v>
      </c>
      <c r="B5" s="74">
        <f>'День 2'!D8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2'!D17</f>
        <v>27.389999999999997</v>
      </c>
      <c r="G5" s="75">
        <f t="shared" si="2"/>
        <v>0.35571428571428565</v>
      </c>
      <c r="H5" s="82">
        <f t="shared" si="3"/>
        <v>1.4492063492063492</v>
      </c>
    </row>
    <row r="6" spans="1:8" x14ac:dyDescent="0.25">
      <c r="A6" s="67" t="s">
        <v>57</v>
      </c>
      <c r="B6" s="74">
        <f>'День 3'!D10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3'!D18</f>
        <v>26.679999999999996</v>
      </c>
      <c r="G6" s="75">
        <f t="shared" si="2"/>
        <v>0.34649350649350646</v>
      </c>
      <c r="H6" s="82">
        <f t="shared" si="3"/>
        <v>1.4116402116402116</v>
      </c>
    </row>
    <row r="7" spans="1:8" x14ac:dyDescent="0.25">
      <c r="A7" s="67" t="s">
        <v>58</v>
      </c>
      <c r="B7" s="74">
        <f>'День 4'!D8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4'!D17</f>
        <v>25.87</v>
      </c>
      <c r="G7" s="75">
        <f t="shared" si="2"/>
        <v>0.33597402597402598</v>
      </c>
      <c r="H7" s="82">
        <f t="shared" si="3"/>
        <v>1.3687830687830689</v>
      </c>
    </row>
    <row r="8" spans="1:8" x14ac:dyDescent="0.25">
      <c r="A8" s="67" t="s">
        <v>59</v>
      </c>
      <c r="B8" s="74">
        <f>'День 5'!D9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5'!D18</f>
        <v>27.48</v>
      </c>
      <c r="G8" s="75">
        <f t="shared" si="2"/>
        <v>0.35688311688311691</v>
      </c>
      <c r="H8" s="82">
        <f t="shared" si="3"/>
        <v>1.4539682539682541</v>
      </c>
    </row>
    <row r="9" spans="1:8" x14ac:dyDescent="0.25">
      <c r="A9" s="67" t="s">
        <v>60</v>
      </c>
      <c r="B9" s="74">
        <f>'День 6'!D9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6'!D17</f>
        <v>25.279999999999998</v>
      </c>
      <c r="G9" s="75">
        <f t="shared" si="2"/>
        <v>0.32831168831168828</v>
      </c>
      <c r="H9" s="82">
        <f t="shared" si="3"/>
        <v>1.3375661375661376</v>
      </c>
    </row>
    <row r="10" spans="1:8" x14ac:dyDescent="0.25">
      <c r="A10" s="67" t="s">
        <v>61</v>
      </c>
      <c r="B10" s="74">
        <f>'День 7'!D8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7'!D17</f>
        <v>25.929999999999996</v>
      </c>
      <c r="G10" s="75">
        <f t="shared" si="2"/>
        <v>0.33675324675324669</v>
      </c>
      <c r="H10" s="82">
        <f t="shared" si="3"/>
        <v>1.3719576719576718</v>
      </c>
    </row>
    <row r="11" spans="1:8" x14ac:dyDescent="0.25">
      <c r="A11" s="67" t="s">
        <v>62</v>
      </c>
      <c r="B11" s="74">
        <f>'День 8'!D10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8'!D18</f>
        <v>28.229999999999997</v>
      </c>
      <c r="G11" s="75">
        <f t="shared" si="2"/>
        <v>0.36662337662337657</v>
      </c>
      <c r="H11" s="82">
        <f t="shared" si="3"/>
        <v>1.4936507936507937</v>
      </c>
    </row>
    <row r="12" spans="1:8" x14ac:dyDescent="0.25">
      <c r="A12" s="67" t="s">
        <v>63</v>
      </c>
      <c r="B12" s="74">
        <f>'День 9'!D11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9'!D20</f>
        <v>21.599999999999998</v>
      </c>
      <c r="G12" s="75">
        <f t="shared" si="2"/>
        <v>0.2805194805194805</v>
      </c>
      <c r="H12" s="82">
        <f t="shared" si="3"/>
        <v>1.1428571428571428</v>
      </c>
    </row>
    <row r="13" spans="1:8" x14ac:dyDescent="0.25">
      <c r="A13" s="67" t="s">
        <v>64</v>
      </c>
      <c r="B13" s="74">
        <f>'День 10'!D9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10'!D18</f>
        <v>24.18</v>
      </c>
      <c r="G13" s="75">
        <f t="shared" si="2"/>
        <v>0.31402597402597404</v>
      </c>
      <c r="H13" s="82">
        <f t="shared" si="3"/>
        <v>1.2793650793650795</v>
      </c>
    </row>
    <row r="14" spans="1:8" ht="30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26.218</v>
      </c>
      <c r="G14" s="83">
        <f t="shared" si="2"/>
        <v>0.34049350649350651</v>
      </c>
      <c r="H14" s="82">
        <f t="shared" si="3"/>
        <v>1.3871957671957673</v>
      </c>
    </row>
    <row r="15" spans="1:8" ht="30.75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25.044</v>
      </c>
      <c r="G15" s="83">
        <f t="shared" si="2"/>
        <v>0.32524675324675323</v>
      </c>
      <c r="H15" s="82">
        <f t="shared" si="3"/>
        <v>1.3250793650793653</v>
      </c>
    </row>
    <row r="16" spans="1:8" ht="30.7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25.631</v>
      </c>
      <c r="G16" s="83">
        <f t="shared" si="2"/>
        <v>0.33287012987012987</v>
      </c>
      <c r="H16" s="82">
        <f t="shared" si="3"/>
        <v>1.3561375661375663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21.599999999999998</v>
      </c>
      <c r="G18" s="73">
        <f>MIN(G4:G13)</f>
        <v>0.2805194805194805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28.229999999999997</v>
      </c>
      <c r="G19" s="73">
        <f>MAX(G4:G13)</f>
        <v>0.36662337662337657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3" sqref="F13"/>
    </sheetView>
  </sheetViews>
  <sheetFormatPr defaultRowHeight="15" x14ac:dyDescent="0.25"/>
  <cols>
    <col min="1" max="1" width="16.140625" customWidth="1"/>
    <col min="2" max="2" width="12.85546875" customWidth="1"/>
    <col min="5" max="5" width="16.140625" customWidth="1"/>
    <col min="6" max="6" width="13.28515625" customWidth="1"/>
  </cols>
  <sheetData>
    <row r="1" spans="1:8" x14ac:dyDescent="0.25">
      <c r="A1" s="70" t="s">
        <v>44</v>
      </c>
      <c r="B1" s="62"/>
      <c r="C1" s="62"/>
      <c r="D1" s="62"/>
      <c r="E1" s="63"/>
      <c r="F1" s="62"/>
      <c r="G1" s="62"/>
      <c r="H1" s="62"/>
    </row>
    <row r="2" spans="1:8" x14ac:dyDescent="0.25">
      <c r="A2" s="253" t="s">
        <v>41</v>
      </c>
      <c r="B2" s="254"/>
      <c r="C2" s="254"/>
      <c r="D2" s="255"/>
      <c r="E2" s="253" t="s">
        <v>50</v>
      </c>
      <c r="F2" s="254"/>
      <c r="G2" s="254"/>
      <c r="H2" s="255"/>
    </row>
    <row r="3" spans="1:8" x14ac:dyDescent="0.25">
      <c r="A3" s="77" t="s">
        <v>69</v>
      </c>
      <c r="B3" s="78" t="s">
        <v>77</v>
      </c>
      <c r="C3" s="79" t="s">
        <v>73</v>
      </c>
      <c r="D3" s="81" t="s">
        <v>70</v>
      </c>
      <c r="E3" s="77" t="s">
        <v>69</v>
      </c>
      <c r="F3" s="78" t="s">
        <v>78</v>
      </c>
      <c r="G3" s="79" t="s">
        <v>74</v>
      </c>
      <c r="H3" s="81" t="s">
        <v>70</v>
      </c>
    </row>
    <row r="4" spans="1:8" x14ac:dyDescent="0.25">
      <c r="A4" s="76" t="s">
        <v>55</v>
      </c>
      <c r="B4" s="74">
        <f>'День 1'!E10</f>
        <v>0</v>
      </c>
      <c r="C4" s="75">
        <f t="shared" ref="C4:C16" si="0">B4/79</f>
        <v>0</v>
      </c>
      <c r="D4" s="82">
        <f t="shared" ref="D4:D16" si="1">B4/12</f>
        <v>0</v>
      </c>
      <c r="E4" s="76" t="s">
        <v>55</v>
      </c>
      <c r="F4" s="74">
        <f>'День 1'!E18</f>
        <v>20.130000000000003</v>
      </c>
      <c r="G4" s="75">
        <f t="shared" ref="G4:G16" si="2">F4/79</f>
        <v>0.25481012658227853</v>
      </c>
      <c r="H4" s="82">
        <f t="shared" ref="H4:H16" si="3">F4/21</f>
        <v>0.95857142857142874</v>
      </c>
    </row>
    <row r="5" spans="1:8" x14ac:dyDescent="0.25">
      <c r="A5" s="76" t="s">
        <v>56</v>
      </c>
      <c r="B5" s="74">
        <f>'День 2'!E8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2'!E17</f>
        <v>25</v>
      </c>
      <c r="G5" s="75">
        <f t="shared" si="2"/>
        <v>0.31645569620253167</v>
      </c>
      <c r="H5" s="82">
        <f t="shared" si="3"/>
        <v>1.1904761904761905</v>
      </c>
    </row>
    <row r="6" spans="1:8" x14ac:dyDescent="0.25">
      <c r="A6" s="76" t="s">
        <v>57</v>
      </c>
      <c r="B6" s="74">
        <f>'День 3'!E10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3'!E18</f>
        <v>25.03</v>
      </c>
      <c r="G6" s="75">
        <f t="shared" si="2"/>
        <v>0.31683544303797467</v>
      </c>
      <c r="H6" s="82">
        <f t="shared" si="3"/>
        <v>1.191904761904762</v>
      </c>
    </row>
    <row r="7" spans="1:8" x14ac:dyDescent="0.25">
      <c r="A7" s="76" t="s">
        <v>58</v>
      </c>
      <c r="B7" s="74">
        <f>'День 4'!E8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4'!E17</f>
        <v>26.71</v>
      </c>
      <c r="G7" s="75">
        <f t="shared" si="2"/>
        <v>0.33810126582278482</v>
      </c>
      <c r="H7" s="82">
        <f t="shared" si="3"/>
        <v>1.2719047619047619</v>
      </c>
    </row>
    <row r="8" spans="1:8" x14ac:dyDescent="0.25">
      <c r="A8" s="76" t="s">
        <v>59</v>
      </c>
      <c r="B8" s="74">
        <f>'День 5'!E9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5'!E18</f>
        <v>30.04</v>
      </c>
      <c r="G8" s="75">
        <f t="shared" si="2"/>
        <v>0.38025316455696201</v>
      </c>
      <c r="H8" s="82">
        <f t="shared" si="3"/>
        <v>1.4304761904761905</v>
      </c>
    </row>
    <row r="9" spans="1:8" x14ac:dyDescent="0.25">
      <c r="A9" s="76" t="s">
        <v>60</v>
      </c>
      <c r="B9" s="74">
        <f>'День 6'!E9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6'!E17</f>
        <v>27.412000000000003</v>
      </c>
      <c r="G9" s="75">
        <f t="shared" si="2"/>
        <v>0.34698734177215196</v>
      </c>
      <c r="H9" s="82">
        <f t="shared" si="3"/>
        <v>1.3053333333333335</v>
      </c>
    </row>
    <row r="10" spans="1:8" x14ac:dyDescent="0.25">
      <c r="A10" s="76" t="s">
        <v>61</v>
      </c>
      <c r="B10" s="74">
        <f>'День 7'!E8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7'!E17</f>
        <v>24.532</v>
      </c>
      <c r="G10" s="75">
        <f t="shared" si="2"/>
        <v>0.31053164556962026</v>
      </c>
      <c r="H10" s="82">
        <f t="shared" si="3"/>
        <v>1.1681904761904762</v>
      </c>
    </row>
    <row r="11" spans="1:8" x14ac:dyDescent="0.25">
      <c r="A11" s="76" t="s">
        <v>62</v>
      </c>
      <c r="B11" s="74">
        <f>'День 8'!E10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8'!E18</f>
        <v>30.020000000000003</v>
      </c>
      <c r="G11" s="75">
        <f t="shared" si="2"/>
        <v>0.38000000000000006</v>
      </c>
      <c r="H11" s="82">
        <f t="shared" si="3"/>
        <v>1.4295238095238096</v>
      </c>
    </row>
    <row r="12" spans="1:8" x14ac:dyDescent="0.25">
      <c r="A12" s="76" t="s">
        <v>63</v>
      </c>
      <c r="B12" s="74">
        <f>'День 9'!E11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9'!E20</f>
        <v>19.262</v>
      </c>
      <c r="G12" s="75">
        <f t="shared" si="2"/>
        <v>0.24382278481012659</v>
      </c>
      <c r="H12" s="82">
        <f t="shared" si="3"/>
        <v>0.9172380952380953</v>
      </c>
    </row>
    <row r="13" spans="1:8" x14ac:dyDescent="0.25">
      <c r="A13" s="76" t="s">
        <v>64</v>
      </c>
      <c r="B13" s="74">
        <f>'День 10'!E9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10'!E18</f>
        <v>28.052</v>
      </c>
      <c r="G13" s="75">
        <f t="shared" si="2"/>
        <v>0.35508860759493671</v>
      </c>
      <c r="H13" s="82">
        <f t="shared" si="3"/>
        <v>1.3358095238095238</v>
      </c>
    </row>
    <row r="14" spans="1:8" ht="30" customHeight="1" x14ac:dyDescent="0.25">
      <c r="A14" s="77" t="s">
        <v>65</v>
      </c>
      <c r="B14" s="80">
        <f>SUM(B4:B8)/5</f>
        <v>0</v>
      </c>
      <c r="C14" s="83">
        <f t="shared" si="0"/>
        <v>0</v>
      </c>
      <c r="D14" s="82">
        <f t="shared" si="1"/>
        <v>0</v>
      </c>
      <c r="E14" s="77" t="s">
        <v>65</v>
      </c>
      <c r="F14" s="80">
        <f>SUM(F4:F8)/5</f>
        <v>25.381999999999998</v>
      </c>
      <c r="G14" s="83">
        <f t="shared" si="2"/>
        <v>0.32129113924050628</v>
      </c>
      <c r="H14" s="82">
        <f t="shared" si="3"/>
        <v>1.2086666666666666</v>
      </c>
    </row>
    <row r="15" spans="1:8" ht="30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25.855599999999999</v>
      </c>
      <c r="G15" s="83">
        <f t="shared" si="2"/>
        <v>0.32728607594936709</v>
      </c>
      <c r="H15" s="82">
        <f t="shared" si="3"/>
        <v>1.2312190476190477</v>
      </c>
    </row>
    <row r="16" spans="1:8" ht="31.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25.6188</v>
      </c>
      <c r="G16" s="83">
        <f t="shared" si="2"/>
        <v>0.32428860759493672</v>
      </c>
      <c r="H16" s="82">
        <f t="shared" si="3"/>
        <v>1.2199428571428572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19.262</v>
      </c>
      <c r="G18" s="73">
        <f>MIN(G4:G13)</f>
        <v>0.24382278481012659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30.04</v>
      </c>
      <c r="G19" s="73">
        <f>MAX(G4:G13)</f>
        <v>0.38025316455696201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S15" sqref="S15"/>
    </sheetView>
  </sheetViews>
  <sheetFormatPr defaultRowHeight="15" x14ac:dyDescent="0.25"/>
  <cols>
    <col min="1" max="1" width="16.28515625" customWidth="1"/>
    <col min="2" max="2" width="13.85546875" customWidth="1"/>
    <col min="5" max="5" width="15.85546875" customWidth="1"/>
    <col min="6" max="6" width="14.42578125" customWidth="1"/>
  </cols>
  <sheetData>
    <row r="1" spans="1:8" x14ac:dyDescent="0.25">
      <c r="A1" s="70" t="s">
        <v>45</v>
      </c>
      <c r="B1" s="62"/>
      <c r="C1" s="62"/>
      <c r="D1" s="62"/>
      <c r="E1" s="63"/>
      <c r="F1" s="62"/>
      <c r="G1" s="62"/>
      <c r="H1" s="62"/>
    </row>
    <row r="2" spans="1:8" x14ac:dyDescent="0.25">
      <c r="A2" s="253" t="s">
        <v>41</v>
      </c>
      <c r="B2" s="254"/>
      <c r="C2" s="254"/>
      <c r="D2" s="255"/>
      <c r="E2" s="253" t="s">
        <v>50</v>
      </c>
      <c r="F2" s="254"/>
      <c r="G2" s="254"/>
      <c r="H2" s="255"/>
    </row>
    <row r="3" spans="1:8" x14ac:dyDescent="0.25">
      <c r="A3" s="64" t="s">
        <v>69</v>
      </c>
      <c r="B3" s="65" t="s">
        <v>79</v>
      </c>
      <c r="C3" s="66" t="s">
        <v>73</v>
      </c>
      <c r="D3" s="81" t="s">
        <v>70</v>
      </c>
      <c r="E3" s="64" t="s">
        <v>69</v>
      </c>
      <c r="F3" s="65" t="s">
        <v>82</v>
      </c>
      <c r="G3" s="66" t="s">
        <v>74</v>
      </c>
      <c r="H3" s="81" t="s">
        <v>70</v>
      </c>
    </row>
    <row r="4" spans="1:8" x14ac:dyDescent="0.25">
      <c r="A4" s="76" t="s">
        <v>55</v>
      </c>
      <c r="B4" s="74">
        <f>'День 1'!F10</f>
        <v>0</v>
      </c>
      <c r="C4" s="75">
        <f t="shared" ref="C4:C16" si="0">B4/335</f>
        <v>0</v>
      </c>
      <c r="D4" s="82">
        <f t="shared" ref="D4:D16" si="1">B4/31.32</f>
        <v>0</v>
      </c>
      <c r="E4" s="76" t="s">
        <v>55</v>
      </c>
      <c r="F4" s="74">
        <f>'День 1'!F18</f>
        <v>97.25</v>
      </c>
      <c r="G4" s="75">
        <f t="shared" ref="G4:G16" si="2">F4/335</f>
        <v>0.29029850746268659</v>
      </c>
      <c r="H4" s="82">
        <f t="shared" ref="H4:H16" si="3">F4/91.35</f>
        <v>1.0645867542419267</v>
      </c>
    </row>
    <row r="5" spans="1:8" x14ac:dyDescent="0.25">
      <c r="A5" s="76" t="s">
        <v>56</v>
      </c>
      <c r="B5" s="74">
        <f>'День 2'!F8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2'!F17</f>
        <v>126.51999999999998</v>
      </c>
      <c r="G5" s="75">
        <f t="shared" si="2"/>
        <v>0.37767164179104473</v>
      </c>
      <c r="H5" s="82">
        <f t="shared" si="3"/>
        <v>1.3850027367268745</v>
      </c>
    </row>
    <row r="6" spans="1:8" x14ac:dyDescent="0.25">
      <c r="A6" s="76" t="s">
        <v>57</v>
      </c>
      <c r="B6" s="74">
        <f>'День 3'!F10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3'!F18</f>
        <v>100.48999999999998</v>
      </c>
      <c r="G6" s="75">
        <f t="shared" si="2"/>
        <v>0.29997014925373128</v>
      </c>
      <c r="H6" s="82">
        <f t="shared" si="3"/>
        <v>1.1000547345374929</v>
      </c>
    </row>
    <row r="7" spans="1:8" x14ac:dyDescent="0.25">
      <c r="A7" s="76" t="s">
        <v>58</v>
      </c>
      <c r="B7" s="74">
        <f>'День 4'!F8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4'!F17</f>
        <v>100.97999999999999</v>
      </c>
      <c r="G7" s="75">
        <f t="shared" si="2"/>
        <v>0.30143283582089547</v>
      </c>
      <c r="H7" s="82">
        <f t="shared" si="3"/>
        <v>1.1054187192118226</v>
      </c>
    </row>
    <row r="8" spans="1:8" x14ac:dyDescent="0.25">
      <c r="A8" s="76" t="s">
        <v>59</v>
      </c>
      <c r="B8" s="74">
        <f>'День 5'!F9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5'!F18</f>
        <v>108.72999999999999</v>
      </c>
      <c r="G8" s="75">
        <f t="shared" si="2"/>
        <v>0.32456716417910447</v>
      </c>
      <c r="H8" s="82">
        <f t="shared" si="3"/>
        <v>1.1902572523262178</v>
      </c>
    </row>
    <row r="9" spans="1:8" x14ac:dyDescent="0.25">
      <c r="A9" s="76" t="s">
        <v>60</v>
      </c>
      <c r="B9" s="74">
        <f>'День 6'!F9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6'!F17</f>
        <v>121.34</v>
      </c>
      <c r="G9" s="75">
        <f t="shared" si="2"/>
        <v>0.36220895522388058</v>
      </c>
      <c r="H9" s="82">
        <f t="shared" si="3"/>
        <v>1.3282977558839628</v>
      </c>
    </row>
    <row r="10" spans="1:8" x14ac:dyDescent="0.25">
      <c r="A10" s="76" t="s">
        <v>61</v>
      </c>
      <c r="B10" s="74">
        <f>'День 7'!F8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7'!F17</f>
        <v>115.34</v>
      </c>
      <c r="G10" s="75">
        <f t="shared" si="2"/>
        <v>0.34429850746268659</v>
      </c>
      <c r="H10" s="82">
        <f t="shared" si="3"/>
        <v>1.2626163108921731</v>
      </c>
    </row>
    <row r="11" spans="1:8" x14ac:dyDescent="0.25">
      <c r="A11" s="76" t="s">
        <v>62</v>
      </c>
      <c r="B11" s="74">
        <f>'День 8'!F10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8'!F18</f>
        <v>103.72</v>
      </c>
      <c r="G11" s="75">
        <f t="shared" si="2"/>
        <v>0.30961194029850747</v>
      </c>
      <c r="H11" s="82">
        <f t="shared" si="3"/>
        <v>1.1354132457580735</v>
      </c>
    </row>
    <row r="12" spans="1:8" x14ac:dyDescent="0.25">
      <c r="A12" s="76" t="s">
        <v>63</v>
      </c>
      <c r="B12" s="74">
        <f>'День 9'!F11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9'!F20</f>
        <v>99.72</v>
      </c>
      <c r="G12" s="75">
        <f t="shared" si="2"/>
        <v>0.29767164179104477</v>
      </c>
      <c r="H12" s="82">
        <f t="shared" si="3"/>
        <v>1.0916256157635469</v>
      </c>
    </row>
    <row r="13" spans="1:8" x14ac:dyDescent="0.25">
      <c r="A13" s="76" t="s">
        <v>64</v>
      </c>
      <c r="B13" s="74">
        <f>'День 10'!F9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10'!F18</f>
        <v>108.94</v>
      </c>
      <c r="G13" s="75">
        <f t="shared" si="2"/>
        <v>0.32519402985074625</v>
      </c>
      <c r="H13" s="82">
        <f t="shared" si="3"/>
        <v>1.1925561029009306</v>
      </c>
    </row>
    <row r="14" spans="1:8" ht="30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106.79400000000001</v>
      </c>
      <c r="G14" s="83">
        <f t="shared" si="2"/>
        <v>0.31878805970149254</v>
      </c>
      <c r="H14" s="82">
        <f t="shared" si="3"/>
        <v>1.1690640394088672</v>
      </c>
    </row>
    <row r="15" spans="1:8" ht="30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109.81199999999998</v>
      </c>
      <c r="G15" s="83">
        <f t="shared" si="2"/>
        <v>0.32779701492537311</v>
      </c>
      <c r="H15" s="82">
        <f t="shared" si="3"/>
        <v>1.2021018062397371</v>
      </c>
    </row>
    <row r="16" spans="1:8" ht="30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108.303</v>
      </c>
      <c r="G16" s="83">
        <f t="shared" si="2"/>
        <v>0.32329253731343283</v>
      </c>
      <c r="H16" s="82">
        <f t="shared" si="3"/>
        <v>1.1855829228243022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97.25</v>
      </c>
      <c r="G18" s="73">
        <f>MIN(G4:G13)</f>
        <v>0.29029850746268659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126.51999999999998</v>
      </c>
      <c r="G19" s="73">
        <f>MAX(G4:G13)</f>
        <v>0.37767164179104473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90" zoomScaleNormal="90" workbookViewId="0">
      <selection activeCell="D16" sqref="D16"/>
    </sheetView>
  </sheetViews>
  <sheetFormatPr defaultRowHeight="15" x14ac:dyDescent="0.25"/>
  <cols>
    <col min="1" max="1" width="13.5703125" customWidth="1"/>
    <col min="2" max="2" width="38" customWidth="1"/>
    <col min="6" max="6" width="12" customWidth="1"/>
    <col min="7" max="7" width="18.28515625" customWidth="1"/>
    <col min="8" max="8" width="11.7109375" customWidth="1"/>
  </cols>
  <sheetData>
    <row r="1" spans="1:8" ht="15.75" thickBot="1" x14ac:dyDescent="0.3"/>
    <row r="2" spans="1:8" ht="15" customHeight="1" x14ac:dyDescent="0.25">
      <c r="A2" s="205" t="s">
        <v>113</v>
      </c>
      <c r="B2" s="199" t="s">
        <v>114</v>
      </c>
      <c r="C2" s="201" t="s">
        <v>5</v>
      </c>
      <c r="D2" s="191" t="s">
        <v>6</v>
      </c>
      <c r="E2" s="191"/>
      <c r="F2" s="191"/>
      <c r="G2" s="191" t="s">
        <v>7</v>
      </c>
      <c r="H2" s="187" t="s">
        <v>86</v>
      </c>
    </row>
    <row r="3" spans="1:8" ht="18.75" customHeight="1" thickBot="1" x14ac:dyDescent="0.3">
      <c r="A3" s="206"/>
      <c r="B3" s="200"/>
      <c r="C3" s="202"/>
      <c r="D3" s="169" t="s">
        <v>10</v>
      </c>
      <c r="E3" s="169" t="s">
        <v>11</v>
      </c>
      <c r="F3" s="169" t="s">
        <v>12</v>
      </c>
      <c r="G3" s="192"/>
      <c r="H3" s="188"/>
    </row>
    <row r="4" spans="1:8" ht="28.5" x14ac:dyDescent="0.25">
      <c r="A4" s="166" t="s">
        <v>91</v>
      </c>
      <c r="B4" s="167"/>
      <c r="C4" s="168"/>
      <c r="D4" s="95"/>
      <c r="E4" s="95"/>
      <c r="F4" s="95"/>
      <c r="G4" s="95"/>
      <c r="H4" s="95"/>
    </row>
    <row r="5" spans="1:8" x14ac:dyDescent="0.25">
      <c r="A5" s="203" t="s">
        <v>41</v>
      </c>
      <c r="B5" s="127"/>
      <c r="C5" s="128"/>
      <c r="D5" s="115"/>
      <c r="E5" s="115"/>
      <c r="F5" s="115"/>
      <c r="G5" s="115"/>
      <c r="H5" s="122"/>
    </row>
    <row r="6" spans="1:8" x14ac:dyDescent="0.25">
      <c r="A6" s="203"/>
      <c r="B6" s="96"/>
      <c r="C6" s="97"/>
      <c r="D6" s="92"/>
      <c r="E6" s="92"/>
      <c r="F6" s="92"/>
      <c r="G6" s="92"/>
      <c r="H6" s="123"/>
    </row>
    <row r="7" spans="1:8" x14ac:dyDescent="0.25">
      <c r="A7" s="203"/>
      <c r="B7" s="96"/>
      <c r="C7" s="98"/>
      <c r="D7" s="92"/>
      <c r="E7" s="92"/>
      <c r="F7" s="92"/>
      <c r="G7" s="92"/>
      <c r="H7" s="123"/>
    </row>
    <row r="8" spans="1:8" ht="30" thickBot="1" x14ac:dyDescent="0.3">
      <c r="A8" s="100" t="s">
        <v>89</v>
      </c>
      <c r="B8" s="116"/>
      <c r="C8" s="117">
        <f>SUM(C5:C7)</f>
        <v>0</v>
      </c>
      <c r="D8" s="117">
        <f>SUM(D5:D7)</f>
        <v>0</v>
      </c>
      <c r="E8" s="117">
        <f>SUM(E5:E7)</f>
        <v>0</v>
      </c>
      <c r="F8" s="117">
        <f>SUM(F5:F7)</f>
        <v>0</v>
      </c>
      <c r="G8" s="117">
        <f>SUM(G5:G7)</f>
        <v>0</v>
      </c>
      <c r="H8" s="172"/>
    </row>
    <row r="9" spans="1:8" ht="15.75" thickBot="1" x14ac:dyDescent="0.3">
      <c r="A9" s="164"/>
      <c r="B9" s="103"/>
      <c r="C9" s="119"/>
      <c r="D9" s="120"/>
      <c r="E9" s="120"/>
      <c r="F9" s="120"/>
      <c r="G9" s="120"/>
      <c r="H9" s="175"/>
    </row>
    <row r="10" spans="1:8" x14ac:dyDescent="0.25">
      <c r="A10" s="204" t="s">
        <v>50</v>
      </c>
      <c r="B10" s="173" t="s">
        <v>92</v>
      </c>
      <c r="C10" s="139">
        <v>60</v>
      </c>
      <c r="D10" s="140">
        <v>1.45</v>
      </c>
      <c r="E10" s="140">
        <v>6</v>
      </c>
      <c r="F10" s="140">
        <v>8.4</v>
      </c>
      <c r="G10" s="140">
        <v>94</v>
      </c>
      <c r="H10" s="174">
        <v>1</v>
      </c>
    </row>
    <row r="11" spans="1:8" x14ac:dyDescent="0.25">
      <c r="A11" s="203"/>
      <c r="B11" s="121" t="s">
        <v>93</v>
      </c>
      <c r="C11" s="98">
        <v>250</v>
      </c>
      <c r="D11" s="92">
        <v>1.2</v>
      </c>
      <c r="E11" s="92">
        <v>3.58</v>
      </c>
      <c r="F11" s="92">
        <v>17.600000000000001</v>
      </c>
      <c r="G11" s="92">
        <v>115.75</v>
      </c>
      <c r="H11" s="123">
        <v>113</v>
      </c>
    </row>
    <row r="12" spans="1:8" x14ac:dyDescent="0.25">
      <c r="A12" s="203"/>
      <c r="B12" s="96" t="s">
        <v>94</v>
      </c>
      <c r="C12" s="107">
        <v>200</v>
      </c>
      <c r="D12" s="108">
        <v>5.4</v>
      </c>
      <c r="E12" s="108">
        <v>6.6</v>
      </c>
      <c r="F12" s="108">
        <v>29.5</v>
      </c>
      <c r="G12" s="108">
        <v>200</v>
      </c>
      <c r="H12" s="125">
        <v>256</v>
      </c>
    </row>
    <row r="13" spans="1:8" x14ac:dyDescent="0.25">
      <c r="A13" s="203"/>
      <c r="B13" s="96" t="s">
        <v>95</v>
      </c>
      <c r="C13" s="98">
        <v>150</v>
      </c>
      <c r="D13" s="92">
        <v>12.1</v>
      </c>
      <c r="E13" s="92">
        <v>7.7</v>
      </c>
      <c r="F13" s="92">
        <v>5.0999999999999996</v>
      </c>
      <c r="G13" s="92">
        <v>202</v>
      </c>
      <c r="H13" s="123" t="s">
        <v>103</v>
      </c>
    </row>
    <row r="14" spans="1:8" x14ac:dyDescent="0.25">
      <c r="A14" s="203"/>
      <c r="B14" s="96" t="s">
        <v>96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25" t="s">
        <v>104</v>
      </c>
    </row>
    <row r="15" spans="1:8" x14ac:dyDescent="0.25">
      <c r="A15" s="203"/>
      <c r="B15" s="96" t="s">
        <v>84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25" t="s">
        <v>105</v>
      </c>
    </row>
    <row r="16" spans="1:8" s="55" customFormat="1" ht="29.25" x14ac:dyDescent="0.25">
      <c r="A16" s="114" t="s">
        <v>90</v>
      </c>
      <c r="B16" s="96" t="s">
        <v>97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23" t="s">
        <v>106</v>
      </c>
    </row>
    <row r="17" spans="1:9" s="55" customFormat="1" ht="26.25" x14ac:dyDescent="0.25">
      <c r="A17" s="110" t="s">
        <v>38</v>
      </c>
      <c r="B17" s="129"/>
      <c r="C17" s="118">
        <f>SUM(C10:C16)</f>
        <v>940</v>
      </c>
      <c r="D17" s="118">
        <f t="shared" ref="D17:G17" si="0">SUM(D10:D16)</f>
        <v>27.389999999999997</v>
      </c>
      <c r="E17" s="118">
        <f t="shared" si="0"/>
        <v>25</v>
      </c>
      <c r="F17" s="118">
        <f t="shared" si="0"/>
        <v>126.51999999999998</v>
      </c>
      <c r="G17" s="118">
        <f t="shared" si="0"/>
        <v>874.15</v>
      </c>
      <c r="H17" s="124"/>
    </row>
    <row r="18" spans="1:9" x14ac:dyDescent="0.25">
      <c r="A18" s="110"/>
      <c r="B18" s="110" t="s">
        <v>38</v>
      </c>
      <c r="C18" s="112">
        <f t="shared" ref="C18:G18" si="1">SUM(C8+C17)</f>
        <v>940</v>
      </c>
      <c r="D18" s="112">
        <f t="shared" si="1"/>
        <v>27.389999999999997</v>
      </c>
      <c r="E18" s="112">
        <f t="shared" si="1"/>
        <v>25</v>
      </c>
      <c r="F18" s="112">
        <f t="shared" si="1"/>
        <v>126.51999999999998</v>
      </c>
      <c r="G18" s="112">
        <f t="shared" si="1"/>
        <v>874.15</v>
      </c>
      <c r="H18" s="112"/>
    </row>
    <row r="22" spans="1:9" x14ac:dyDescent="0.25">
      <c r="B22" s="84"/>
      <c r="C22" s="85"/>
      <c r="D22" s="86"/>
      <c r="E22" s="87"/>
      <c r="F22" s="87"/>
      <c r="G22" s="87"/>
      <c r="H22" s="87"/>
      <c r="I22" s="88"/>
    </row>
    <row r="23" spans="1:9" x14ac:dyDescent="0.25">
      <c r="B23" s="84"/>
      <c r="C23" s="85"/>
      <c r="D23" s="86"/>
      <c r="E23" s="87"/>
      <c r="F23" s="87"/>
      <c r="G23" s="87"/>
      <c r="H23" s="87"/>
      <c r="I23" s="88"/>
    </row>
    <row r="24" spans="1:9" x14ac:dyDescent="0.25">
      <c r="B24" s="84"/>
      <c r="C24" s="85"/>
      <c r="D24" s="86"/>
      <c r="E24" s="87"/>
      <c r="F24" s="87"/>
      <c r="G24" s="87"/>
      <c r="H24" s="87"/>
      <c r="I24" s="88"/>
    </row>
    <row r="25" spans="1:9" x14ac:dyDescent="0.25">
      <c r="B25" s="84"/>
      <c r="C25" s="85"/>
      <c r="D25" s="86"/>
      <c r="E25" s="87"/>
      <c r="F25" s="87"/>
      <c r="G25" s="87"/>
      <c r="H25" s="87"/>
      <c r="I25" s="88"/>
    </row>
    <row r="26" spans="1:9" x14ac:dyDescent="0.25">
      <c r="B26" s="84"/>
      <c r="C26" s="85"/>
      <c r="D26" s="86"/>
      <c r="E26" s="87"/>
      <c r="F26" s="87"/>
      <c r="G26" s="87"/>
      <c r="H26" s="87"/>
      <c r="I26" s="88"/>
    </row>
    <row r="27" spans="1:9" x14ac:dyDescent="0.25">
      <c r="B27" s="84"/>
      <c r="C27" s="85"/>
      <c r="D27" s="86"/>
      <c r="E27" s="87"/>
      <c r="F27" s="87"/>
      <c r="G27" s="87"/>
      <c r="H27" s="87"/>
      <c r="I27" s="88"/>
    </row>
    <row r="28" spans="1:9" x14ac:dyDescent="0.25">
      <c r="B28" s="85"/>
      <c r="C28" s="85"/>
      <c r="D28" s="89"/>
      <c r="E28" s="88"/>
      <c r="F28" s="88"/>
      <c r="G28" s="88"/>
      <c r="H28" s="88"/>
      <c r="I28" s="88"/>
    </row>
  </sheetData>
  <mergeCells count="8">
    <mergeCell ref="A5:A7"/>
    <mergeCell ref="A10:A15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9"/>
    </sheetView>
  </sheetViews>
  <sheetFormatPr defaultRowHeight="15" x14ac:dyDescent="0.25"/>
  <cols>
    <col min="1" max="1" width="13" customWidth="1"/>
    <col min="2" max="2" width="38.85546875" customWidth="1"/>
    <col min="6" max="6" width="11.5703125" customWidth="1"/>
    <col min="7" max="7" width="18.28515625" customWidth="1"/>
    <col min="8" max="8" width="12.855468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05" t="s">
        <v>113</v>
      </c>
      <c r="B2" s="209" t="s">
        <v>114</v>
      </c>
      <c r="C2" s="201" t="s">
        <v>5</v>
      </c>
      <c r="D2" s="191" t="s">
        <v>6</v>
      </c>
      <c r="E2" s="191"/>
      <c r="F2" s="191"/>
      <c r="G2" s="191" t="s">
        <v>7</v>
      </c>
      <c r="H2" s="187" t="s">
        <v>86</v>
      </c>
    </row>
    <row r="3" spans="1:8" ht="15.75" thickBot="1" x14ac:dyDescent="0.3">
      <c r="A3" s="206"/>
      <c r="B3" s="210"/>
      <c r="C3" s="202"/>
      <c r="D3" s="169" t="s">
        <v>10</v>
      </c>
      <c r="E3" s="169" t="s">
        <v>11</v>
      </c>
      <c r="F3" s="169" t="s">
        <v>12</v>
      </c>
      <c r="G3" s="192"/>
      <c r="H3" s="188"/>
    </row>
    <row r="4" spans="1:8" ht="28.5" x14ac:dyDescent="0.25">
      <c r="A4" s="166" t="s">
        <v>107</v>
      </c>
      <c r="B4" s="167"/>
      <c r="C4" s="168"/>
      <c r="D4" s="95"/>
      <c r="E4" s="95"/>
      <c r="F4" s="95"/>
      <c r="G4" s="95"/>
      <c r="H4" s="95"/>
    </row>
    <row r="5" spans="1:8" x14ac:dyDescent="0.25">
      <c r="A5" s="203" t="s">
        <v>41</v>
      </c>
      <c r="B5" s="96"/>
      <c r="C5" s="107"/>
      <c r="D5" s="108"/>
      <c r="E5" s="108"/>
      <c r="F5" s="108"/>
      <c r="G5" s="108"/>
      <c r="H5" s="143"/>
    </row>
    <row r="6" spans="1:8" x14ac:dyDescent="0.25">
      <c r="A6" s="203"/>
      <c r="B6" s="96"/>
      <c r="C6" s="97"/>
      <c r="D6" s="92"/>
      <c r="E6" s="92"/>
      <c r="F6" s="92"/>
      <c r="G6" s="92"/>
      <c r="H6" s="97"/>
    </row>
    <row r="7" spans="1:8" x14ac:dyDescent="0.25">
      <c r="A7" s="203"/>
      <c r="B7" s="109"/>
      <c r="C7" s="137"/>
      <c r="D7" s="106"/>
      <c r="E7" s="106"/>
      <c r="F7" s="106"/>
      <c r="G7" s="106"/>
      <c r="H7" s="153"/>
    </row>
    <row r="8" spans="1:8" x14ac:dyDescent="0.25">
      <c r="A8" s="203"/>
      <c r="B8" s="127"/>
      <c r="C8" s="128"/>
      <c r="D8" s="115"/>
      <c r="E8" s="115"/>
      <c r="F8" s="115"/>
      <c r="G8" s="115"/>
      <c r="H8" s="141"/>
    </row>
    <row r="9" spans="1:8" x14ac:dyDescent="0.25">
      <c r="A9" s="203"/>
      <c r="B9" s="127"/>
      <c r="C9" s="128"/>
      <c r="D9" s="115"/>
      <c r="E9" s="115"/>
      <c r="F9" s="115"/>
      <c r="G9" s="115"/>
      <c r="H9" s="141"/>
    </row>
    <row r="10" spans="1:8" ht="30" thickBot="1" x14ac:dyDescent="0.3">
      <c r="A10" s="100" t="s">
        <v>89</v>
      </c>
      <c r="B10" s="116"/>
      <c r="C10" s="117">
        <f>SUM(C5:C9)</f>
        <v>0</v>
      </c>
      <c r="D10" s="117">
        <f>SUM(D5:D9)</f>
        <v>0</v>
      </c>
      <c r="E10" s="117">
        <f>SUM(E5:E9)</f>
        <v>0</v>
      </c>
      <c r="F10" s="117">
        <f>SUM(F5:F9)</f>
        <v>0</v>
      </c>
      <c r="G10" s="117">
        <f>SUM(G5:G9)</f>
        <v>0</v>
      </c>
      <c r="H10" s="170"/>
    </row>
    <row r="11" spans="1:8" ht="15.75" thickBot="1" x14ac:dyDescent="0.3">
      <c r="A11" s="61"/>
      <c r="B11" s="103"/>
      <c r="C11" s="119"/>
      <c r="D11" s="120"/>
      <c r="E11" s="120"/>
      <c r="F11" s="120"/>
      <c r="G11" s="120"/>
      <c r="H11" s="171"/>
    </row>
    <row r="12" spans="1:8" x14ac:dyDescent="0.25">
      <c r="A12" s="207" t="s">
        <v>50</v>
      </c>
      <c r="B12" s="93" t="s">
        <v>109</v>
      </c>
      <c r="C12" s="94">
        <v>60</v>
      </c>
      <c r="D12" s="95">
        <v>0.84</v>
      </c>
      <c r="E12" s="95">
        <v>0.01</v>
      </c>
      <c r="F12" s="95">
        <v>4.62</v>
      </c>
      <c r="G12" s="95">
        <v>15.25</v>
      </c>
      <c r="H12" s="168">
        <v>23</v>
      </c>
    </row>
    <row r="13" spans="1:8" ht="30" x14ac:dyDescent="0.25">
      <c r="A13" s="208"/>
      <c r="B13" s="96" t="s">
        <v>110</v>
      </c>
      <c r="C13" s="107">
        <v>250</v>
      </c>
      <c r="D13" s="107">
        <v>2.4</v>
      </c>
      <c r="E13" s="108">
        <v>5</v>
      </c>
      <c r="F13" s="108">
        <v>15.7</v>
      </c>
      <c r="G13" s="108">
        <v>150.26</v>
      </c>
      <c r="H13" s="143">
        <v>118</v>
      </c>
    </row>
    <row r="14" spans="1:8" x14ac:dyDescent="0.25">
      <c r="A14" s="208"/>
      <c r="B14" s="96" t="s">
        <v>111</v>
      </c>
      <c r="C14" s="107">
        <v>200</v>
      </c>
      <c r="D14" s="108">
        <v>17</v>
      </c>
      <c r="E14" s="108">
        <v>19</v>
      </c>
      <c r="F14" s="108">
        <v>33.75</v>
      </c>
      <c r="G14" s="108">
        <v>350</v>
      </c>
      <c r="H14" s="143">
        <v>176</v>
      </c>
    </row>
    <row r="15" spans="1:8" x14ac:dyDescent="0.25">
      <c r="A15" s="208"/>
      <c r="B15" s="96" t="s">
        <v>112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25">
      <c r="A16" s="208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208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5" x14ac:dyDescent="0.25">
      <c r="A18" s="131" t="s">
        <v>90</v>
      </c>
      <c r="B18" s="129"/>
      <c r="C18" s="118">
        <f>SUM(C12:C17)</f>
        <v>790</v>
      </c>
      <c r="D18" s="118">
        <f>SUM(D12:D17)</f>
        <v>26.679999999999996</v>
      </c>
      <c r="E18" s="118">
        <f>SUM(E12:E17)</f>
        <v>25.03</v>
      </c>
      <c r="F18" s="118">
        <f>SUM(F12:F17)</f>
        <v>100.48999999999998</v>
      </c>
      <c r="G18" s="118">
        <f>SUM(G12:G17)</f>
        <v>735.91</v>
      </c>
      <c r="H18" s="118"/>
    </row>
    <row r="19" spans="1:8" ht="26.25" x14ac:dyDescent="0.25">
      <c r="A19" s="112" t="s">
        <v>38</v>
      </c>
      <c r="B19" s="130"/>
      <c r="C19" s="112">
        <f>SUM(C10+C18)</f>
        <v>790</v>
      </c>
      <c r="D19" s="112">
        <f>SUM(D10+D18)</f>
        <v>26.679999999999996</v>
      </c>
      <c r="E19" s="112">
        <f>SUM(E10+E18)</f>
        <v>25.03</v>
      </c>
      <c r="F19" s="112">
        <f>SUM(F10+F18)</f>
        <v>100.48999999999998</v>
      </c>
      <c r="G19" s="112">
        <f>SUM(G10+G18)</f>
        <v>735.91</v>
      </c>
      <c r="H19" s="112"/>
    </row>
  </sheetData>
  <mergeCells count="8">
    <mergeCell ref="A5:A9"/>
    <mergeCell ref="A12:A17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G14" sqref="G14"/>
    </sheetView>
  </sheetViews>
  <sheetFormatPr defaultRowHeight="15" x14ac:dyDescent="0.25"/>
  <cols>
    <col min="1" max="1" width="13.85546875" customWidth="1"/>
    <col min="2" max="2" width="41.140625" customWidth="1"/>
    <col min="3" max="3" width="11.140625" customWidth="1"/>
    <col min="6" max="6" width="11" customWidth="1"/>
    <col min="7" max="7" width="18.28515625" customWidth="1"/>
    <col min="8" max="8" width="12.570312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11" t="s">
        <v>113</v>
      </c>
      <c r="B2" s="199" t="s">
        <v>114</v>
      </c>
      <c r="C2" s="201" t="s">
        <v>5</v>
      </c>
      <c r="D2" s="191" t="s">
        <v>6</v>
      </c>
      <c r="E2" s="191"/>
      <c r="F2" s="191"/>
      <c r="G2" s="191" t="s">
        <v>7</v>
      </c>
      <c r="H2" s="187" t="s">
        <v>86</v>
      </c>
    </row>
    <row r="3" spans="1:8" ht="15.75" thickBot="1" x14ac:dyDescent="0.3">
      <c r="A3" s="212"/>
      <c r="B3" s="200"/>
      <c r="C3" s="202"/>
      <c r="D3" s="169" t="s">
        <v>10</v>
      </c>
      <c r="E3" s="169" t="s">
        <v>11</v>
      </c>
      <c r="F3" s="169" t="s">
        <v>12</v>
      </c>
      <c r="G3" s="192"/>
      <c r="H3" s="188"/>
    </row>
    <row r="4" spans="1:8" ht="28.5" x14ac:dyDescent="0.25">
      <c r="A4" s="166" t="s">
        <v>115</v>
      </c>
      <c r="B4" s="167"/>
      <c r="C4" s="168"/>
      <c r="D4" s="95"/>
      <c r="E4" s="95"/>
      <c r="F4" s="95"/>
      <c r="G4" s="95"/>
      <c r="H4" s="95"/>
    </row>
    <row r="5" spans="1:8" ht="20.25" customHeight="1" x14ac:dyDescent="0.25">
      <c r="A5" s="208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8"/>
      <c r="B6" s="96"/>
      <c r="C6" s="97"/>
      <c r="D6" s="92"/>
      <c r="E6" s="92"/>
      <c r="F6" s="92"/>
      <c r="G6" s="92"/>
      <c r="H6" s="97"/>
    </row>
    <row r="7" spans="1:8" x14ac:dyDescent="0.25">
      <c r="A7" s="208"/>
      <c r="B7" s="109"/>
      <c r="C7" s="137"/>
      <c r="D7" s="106"/>
      <c r="E7" s="106"/>
      <c r="F7" s="106"/>
      <c r="G7" s="106"/>
      <c r="H7" s="153"/>
    </row>
    <row r="8" spans="1:8" ht="30" thickBot="1" x14ac:dyDescent="0.3">
      <c r="A8" s="100" t="s">
        <v>89</v>
      </c>
      <c r="B8" s="99"/>
      <c r="C8" s="100">
        <f>SUM(C5:C7)</f>
        <v>0</v>
      </c>
      <c r="D8" s="100">
        <f>SUM(D5:D7)</f>
        <v>0</v>
      </c>
      <c r="E8" s="100">
        <f>SUM(E5:E7)</f>
        <v>0</v>
      </c>
      <c r="F8" s="100">
        <f>SUM(F5:F7)</f>
        <v>0</v>
      </c>
      <c r="G8" s="100">
        <f>SUM(G5:G7)</f>
        <v>0</v>
      </c>
      <c r="H8" s="126"/>
    </row>
    <row r="9" spans="1:8" ht="15.75" thickBot="1" x14ac:dyDescent="0.3">
      <c r="A9" s="102"/>
      <c r="B9" s="103"/>
      <c r="C9" s="104"/>
      <c r="D9" s="105"/>
      <c r="E9" s="105"/>
      <c r="F9" s="105"/>
      <c r="G9" s="105"/>
      <c r="H9" s="142"/>
    </row>
    <row r="10" spans="1:8" x14ac:dyDescent="0.25">
      <c r="A10" s="213" t="s">
        <v>50</v>
      </c>
      <c r="B10" s="93" t="s">
        <v>116</v>
      </c>
      <c r="C10" s="139">
        <v>60</v>
      </c>
      <c r="D10" s="140">
        <v>0.96</v>
      </c>
      <c r="E10" s="140">
        <v>3.72</v>
      </c>
      <c r="F10" s="140">
        <v>7.96</v>
      </c>
      <c r="G10" s="140">
        <v>52.8</v>
      </c>
      <c r="H10" s="145">
        <v>47</v>
      </c>
    </row>
    <row r="11" spans="1:8" ht="30" x14ac:dyDescent="0.25">
      <c r="A11" s="214"/>
      <c r="B11" s="96" t="s">
        <v>117</v>
      </c>
      <c r="C11" s="107">
        <v>250</v>
      </c>
      <c r="D11" s="108">
        <v>1.85</v>
      </c>
      <c r="E11" s="108">
        <v>9.4</v>
      </c>
      <c r="F11" s="108">
        <v>6.9</v>
      </c>
      <c r="G11" s="108">
        <v>112</v>
      </c>
      <c r="H11" s="143">
        <v>95</v>
      </c>
    </row>
    <row r="12" spans="1:8" x14ac:dyDescent="0.25">
      <c r="A12" s="214"/>
      <c r="B12" s="96" t="s">
        <v>118</v>
      </c>
      <c r="C12" s="98">
        <v>200</v>
      </c>
      <c r="D12" s="92">
        <v>5.0199999999999996</v>
      </c>
      <c r="E12" s="92">
        <v>7.24</v>
      </c>
      <c r="F12" s="92">
        <v>22.3</v>
      </c>
      <c r="G12" s="92">
        <v>292.39999999999998</v>
      </c>
      <c r="H12" s="97">
        <v>385</v>
      </c>
    </row>
    <row r="13" spans="1:8" x14ac:dyDescent="0.25">
      <c r="A13" s="214"/>
      <c r="B13" s="96" t="s">
        <v>119</v>
      </c>
      <c r="C13" s="132">
        <v>150</v>
      </c>
      <c r="D13" s="108">
        <v>11.2</v>
      </c>
      <c r="E13" s="108">
        <v>5.33</v>
      </c>
      <c r="F13" s="108">
        <v>8</v>
      </c>
      <c r="G13" s="108">
        <v>93.2</v>
      </c>
      <c r="H13" s="143">
        <v>307</v>
      </c>
    </row>
    <row r="14" spans="1:8" x14ac:dyDescent="0.25">
      <c r="A14" s="214"/>
      <c r="B14" s="96" t="s">
        <v>120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43">
        <v>494</v>
      </c>
    </row>
    <row r="15" spans="1:8" x14ac:dyDescent="0.25">
      <c r="A15" s="214"/>
      <c r="B15" s="96" t="s">
        <v>102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43">
        <v>108</v>
      </c>
    </row>
    <row r="16" spans="1:8" s="55" customFormat="1" x14ac:dyDescent="0.25">
      <c r="A16" s="214"/>
      <c r="B16" s="96" t="s">
        <v>121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97">
        <v>110</v>
      </c>
    </row>
    <row r="17" spans="1:8" s="55" customFormat="1" ht="28.5" x14ac:dyDescent="0.25">
      <c r="A17" s="133" t="s">
        <v>90</v>
      </c>
      <c r="B17" s="109"/>
      <c r="C17" s="101">
        <f>SUM(C10:C16)</f>
        <v>940</v>
      </c>
      <c r="D17" s="101">
        <f t="shared" ref="D17:G17" si="0">SUM(D10:D16)</f>
        <v>25.87</v>
      </c>
      <c r="E17" s="101">
        <f t="shared" si="0"/>
        <v>26.71</v>
      </c>
      <c r="F17" s="101">
        <f t="shared" si="0"/>
        <v>100.97999999999999</v>
      </c>
      <c r="G17" s="101">
        <f t="shared" si="0"/>
        <v>810.8</v>
      </c>
      <c r="H17" s="101"/>
    </row>
    <row r="18" spans="1:8" ht="26.25" x14ac:dyDescent="0.25">
      <c r="A18" s="112" t="s">
        <v>38</v>
      </c>
      <c r="B18" s="130"/>
      <c r="C18" s="112">
        <f t="shared" ref="C18:G18" si="1">SUM(C8+C17)</f>
        <v>940</v>
      </c>
      <c r="D18" s="112">
        <f t="shared" si="1"/>
        <v>25.87</v>
      </c>
      <c r="E18" s="112">
        <f t="shared" si="1"/>
        <v>26.71</v>
      </c>
      <c r="F18" s="112">
        <f t="shared" si="1"/>
        <v>100.97999999999999</v>
      </c>
      <c r="G18" s="112">
        <f t="shared" si="1"/>
        <v>810.8</v>
      </c>
      <c r="H18" s="112"/>
    </row>
  </sheetData>
  <mergeCells count="8">
    <mergeCell ref="A2:A3"/>
    <mergeCell ref="A5:A7"/>
    <mergeCell ref="A10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C14" sqref="C14"/>
    </sheetView>
  </sheetViews>
  <sheetFormatPr defaultRowHeight="15" x14ac:dyDescent="0.25"/>
  <cols>
    <col min="1" max="1" width="13.5703125" customWidth="1"/>
    <col min="2" max="2" width="40.85546875" customWidth="1"/>
    <col min="3" max="3" width="9.5703125" customWidth="1"/>
    <col min="6" max="6" width="11.140625" customWidth="1"/>
    <col min="7" max="7" width="17" customWidth="1"/>
    <col min="8" max="8" width="11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11" t="s">
        <v>113</v>
      </c>
      <c r="B2" s="209" t="s">
        <v>114</v>
      </c>
      <c r="C2" s="219" t="s">
        <v>5</v>
      </c>
      <c r="D2" s="215" t="s">
        <v>6</v>
      </c>
      <c r="E2" s="215"/>
      <c r="F2" s="215"/>
      <c r="G2" s="215" t="s">
        <v>7</v>
      </c>
      <c r="H2" s="217" t="s">
        <v>86</v>
      </c>
    </row>
    <row r="3" spans="1:8" ht="15.75" thickBot="1" x14ac:dyDescent="0.3">
      <c r="A3" s="212"/>
      <c r="B3" s="210"/>
      <c r="C3" s="220"/>
      <c r="D3" s="178" t="s">
        <v>10</v>
      </c>
      <c r="E3" s="178" t="s">
        <v>11</v>
      </c>
      <c r="F3" s="178" t="s">
        <v>12</v>
      </c>
      <c r="G3" s="216"/>
      <c r="H3" s="218"/>
    </row>
    <row r="4" spans="1:8" ht="28.5" x14ac:dyDescent="0.25">
      <c r="A4" s="166" t="s">
        <v>122</v>
      </c>
      <c r="B4" s="177"/>
      <c r="C4" s="168"/>
      <c r="D4" s="95"/>
      <c r="E4" s="95"/>
      <c r="F4" s="95"/>
      <c r="G4" s="95"/>
      <c r="H4" s="95"/>
    </row>
    <row r="5" spans="1:8" x14ac:dyDescent="0.25">
      <c r="A5" s="208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8"/>
      <c r="B6" s="96"/>
      <c r="C6" s="97"/>
      <c r="D6" s="92"/>
      <c r="E6" s="92"/>
      <c r="F6" s="92"/>
      <c r="G6" s="92"/>
      <c r="H6" s="97"/>
    </row>
    <row r="7" spans="1:8" x14ac:dyDescent="0.25">
      <c r="A7" s="208"/>
      <c r="B7" s="96"/>
      <c r="C7" s="98"/>
      <c r="D7" s="92"/>
      <c r="E7" s="92"/>
      <c r="F7" s="92"/>
      <c r="G7" s="92"/>
      <c r="H7" s="97"/>
    </row>
    <row r="8" spans="1:8" x14ac:dyDescent="0.25">
      <c r="A8" s="208"/>
      <c r="B8" s="96"/>
      <c r="C8" s="98"/>
      <c r="D8" s="92"/>
      <c r="E8" s="92"/>
      <c r="F8" s="92"/>
      <c r="G8" s="92"/>
      <c r="H8" s="97"/>
    </row>
    <row r="9" spans="1:8" ht="30" thickBot="1" x14ac:dyDescent="0.3">
      <c r="A9" s="100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26"/>
    </row>
    <row r="10" spans="1:8" ht="15.75" thickBot="1" x14ac:dyDescent="0.3">
      <c r="A10" s="102"/>
      <c r="B10" s="134"/>
      <c r="C10" s="104"/>
      <c r="D10" s="105"/>
      <c r="E10" s="105"/>
      <c r="F10" s="105"/>
      <c r="G10" s="105"/>
      <c r="H10" s="142"/>
    </row>
    <row r="11" spans="1:8" x14ac:dyDescent="0.25">
      <c r="A11" s="213" t="s">
        <v>50</v>
      </c>
      <c r="B11" s="93" t="s">
        <v>108</v>
      </c>
      <c r="C11" s="139">
        <v>60</v>
      </c>
      <c r="D11" s="140">
        <v>1.1399999999999999</v>
      </c>
      <c r="E11" s="140">
        <v>5.3</v>
      </c>
      <c r="F11" s="140">
        <v>4.5999999999999996</v>
      </c>
      <c r="G11" s="140">
        <v>70.8</v>
      </c>
      <c r="H11" s="145">
        <v>86</v>
      </c>
    </row>
    <row r="12" spans="1:8" x14ac:dyDescent="0.25">
      <c r="A12" s="214"/>
      <c r="B12" s="96" t="s">
        <v>123</v>
      </c>
      <c r="C12" s="107">
        <v>250</v>
      </c>
      <c r="D12" s="108">
        <v>1.3</v>
      </c>
      <c r="E12" s="108">
        <v>4.42</v>
      </c>
      <c r="F12" s="108">
        <v>3.45</v>
      </c>
      <c r="G12" s="108">
        <v>59</v>
      </c>
      <c r="H12" s="143">
        <v>103</v>
      </c>
    </row>
    <row r="13" spans="1:8" x14ac:dyDescent="0.25">
      <c r="A13" s="214"/>
      <c r="B13" s="96" t="s">
        <v>124</v>
      </c>
      <c r="C13" s="97">
        <v>200</v>
      </c>
      <c r="D13" s="92">
        <v>8.1999999999999993</v>
      </c>
      <c r="E13" s="92">
        <v>7.9</v>
      </c>
      <c r="F13" s="92">
        <v>40.200000000000003</v>
      </c>
      <c r="G13" s="92">
        <v>233</v>
      </c>
      <c r="H13" s="97">
        <v>417</v>
      </c>
    </row>
    <row r="14" spans="1:8" x14ac:dyDescent="0.25">
      <c r="A14" s="214"/>
      <c r="B14" s="96" t="s">
        <v>125</v>
      </c>
      <c r="C14" s="107">
        <v>120</v>
      </c>
      <c r="D14" s="108">
        <v>10</v>
      </c>
      <c r="E14" s="108">
        <v>11.4</v>
      </c>
      <c r="F14" s="108">
        <v>4.66</v>
      </c>
      <c r="G14" s="108">
        <v>176</v>
      </c>
      <c r="H14" s="143">
        <v>367</v>
      </c>
    </row>
    <row r="15" spans="1:8" x14ac:dyDescent="0.25">
      <c r="A15" s="214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214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25">
      <c r="A17" s="214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5" x14ac:dyDescent="0.25">
      <c r="A18" s="133" t="s">
        <v>90</v>
      </c>
      <c r="B18" s="109"/>
      <c r="C18" s="101">
        <f>SUM(C11:C17)</f>
        <v>910</v>
      </c>
      <c r="D18" s="101">
        <f t="shared" ref="D18:G18" si="0">SUM(D11:D17)</f>
        <v>27.48</v>
      </c>
      <c r="E18" s="101">
        <f t="shared" si="0"/>
        <v>30.04</v>
      </c>
      <c r="F18" s="101">
        <f t="shared" si="0"/>
        <v>108.72999999999999</v>
      </c>
      <c r="G18" s="101">
        <f t="shared" si="0"/>
        <v>799.19999999999993</v>
      </c>
      <c r="H18" s="101"/>
    </row>
    <row r="19" spans="1:8" ht="26.25" x14ac:dyDescent="0.25">
      <c r="A19" s="112" t="s">
        <v>38</v>
      </c>
      <c r="B19" s="110"/>
      <c r="C19" s="112">
        <f t="shared" ref="C19:G19" si="1">SUM(C9+C18)</f>
        <v>910</v>
      </c>
      <c r="D19" s="112">
        <f t="shared" si="1"/>
        <v>27.48</v>
      </c>
      <c r="E19" s="112">
        <f t="shared" si="1"/>
        <v>30.04</v>
      </c>
      <c r="F19" s="112">
        <f t="shared" si="1"/>
        <v>108.72999999999999</v>
      </c>
      <c r="G19" s="112">
        <f t="shared" si="1"/>
        <v>799.19999999999993</v>
      </c>
      <c r="H19" s="112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D15" sqref="D15:G15"/>
    </sheetView>
  </sheetViews>
  <sheetFormatPr defaultRowHeight="15" x14ac:dyDescent="0.25"/>
  <cols>
    <col min="1" max="1" width="13.28515625" customWidth="1"/>
    <col min="2" max="2" width="36.42578125" customWidth="1"/>
    <col min="3" max="3" width="10" customWidth="1"/>
    <col min="7" max="7" width="16.85546875" customWidth="1"/>
    <col min="8" max="8" width="12" customWidth="1"/>
  </cols>
  <sheetData>
    <row r="1" spans="1:8" ht="15.75" thickBot="1" x14ac:dyDescent="0.3">
      <c r="A1" s="135"/>
      <c r="B1" s="90"/>
      <c r="C1" s="2"/>
      <c r="D1" s="3"/>
      <c r="E1" s="3"/>
      <c r="F1" s="3"/>
      <c r="G1" s="3"/>
      <c r="H1" s="3"/>
    </row>
    <row r="2" spans="1:8" ht="15" customHeight="1" x14ac:dyDescent="0.25">
      <c r="A2" s="221" t="s">
        <v>113</v>
      </c>
      <c r="B2" s="199" t="s">
        <v>114</v>
      </c>
      <c r="C2" s="201" t="s">
        <v>5</v>
      </c>
      <c r="D2" s="191" t="s">
        <v>6</v>
      </c>
      <c r="E2" s="191"/>
      <c r="F2" s="191"/>
      <c r="G2" s="222" t="s">
        <v>7</v>
      </c>
      <c r="H2" s="197" t="s">
        <v>86</v>
      </c>
    </row>
    <row r="3" spans="1:8" ht="15.75" thickBot="1" x14ac:dyDescent="0.3">
      <c r="A3" s="190"/>
      <c r="B3" s="224"/>
      <c r="C3" s="225"/>
      <c r="D3" s="91" t="s">
        <v>10</v>
      </c>
      <c r="E3" s="91" t="s">
        <v>11</v>
      </c>
      <c r="F3" s="91" t="s">
        <v>12</v>
      </c>
      <c r="G3" s="222"/>
      <c r="H3" s="223"/>
    </row>
    <row r="4" spans="1:8" ht="28.5" x14ac:dyDescent="0.25">
      <c r="A4" s="155" t="s">
        <v>126</v>
      </c>
      <c r="B4" s="156"/>
      <c r="C4" s="157"/>
      <c r="D4" s="158"/>
      <c r="E4" s="158"/>
      <c r="F4" s="158"/>
      <c r="G4" s="149"/>
      <c r="H4" s="149"/>
    </row>
    <row r="5" spans="1:8" x14ac:dyDescent="0.25">
      <c r="A5" s="189" t="s">
        <v>41</v>
      </c>
      <c r="B5" s="96"/>
      <c r="C5" s="98"/>
      <c r="D5" s="92"/>
      <c r="E5" s="92"/>
      <c r="F5" s="92"/>
      <c r="G5" s="92"/>
      <c r="H5" s="159"/>
    </row>
    <row r="6" spans="1:8" x14ac:dyDescent="0.25">
      <c r="A6" s="189"/>
      <c r="B6" s="96"/>
      <c r="C6" s="97"/>
      <c r="D6" s="92"/>
      <c r="E6" s="92"/>
      <c r="F6" s="92"/>
      <c r="G6" s="92"/>
      <c r="H6" s="159"/>
    </row>
    <row r="7" spans="1:8" x14ac:dyDescent="0.25">
      <c r="A7" s="189"/>
      <c r="B7" s="109"/>
      <c r="C7" s="137"/>
      <c r="D7" s="106"/>
      <c r="E7" s="106"/>
      <c r="F7" s="106"/>
      <c r="G7" s="106"/>
      <c r="H7" s="160"/>
    </row>
    <row r="8" spans="1:8" x14ac:dyDescent="0.25">
      <c r="A8" s="189"/>
      <c r="B8" s="96"/>
      <c r="C8" s="98"/>
      <c r="D8" s="92"/>
      <c r="E8" s="92"/>
      <c r="F8" s="92"/>
      <c r="G8" s="92"/>
      <c r="H8" s="159"/>
    </row>
    <row r="9" spans="1:8" ht="30" thickBot="1" x14ac:dyDescent="0.3">
      <c r="A9" s="100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62"/>
    </row>
    <row r="10" spans="1:8" ht="15.75" thickBot="1" x14ac:dyDescent="0.3">
      <c r="A10" s="164"/>
      <c r="B10" s="103"/>
      <c r="C10" s="104"/>
      <c r="D10" s="105"/>
      <c r="E10" s="105"/>
      <c r="F10" s="105"/>
      <c r="G10" s="105"/>
      <c r="H10" s="165"/>
    </row>
    <row r="11" spans="1:8" x14ac:dyDescent="0.25">
      <c r="A11" s="190" t="s">
        <v>50</v>
      </c>
      <c r="B11" s="93" t="s">
        <v>127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63">
        <v>2</v>
      </c>
    </row>
    <row r="12" spans="1:8" ht="15" customHeight="1" x14ac:dyDescent="0.25">
      <c r="A12" s="189"/>
      <c r="B12" s="121" t="s">
        <v>128</v>
      </c>
      <c r="C12" s="98">
        <v>250</v>
      </c>
      <c r="D12" s="92">
        <v>1.2</v>
      </c>
      <c r="E12" s="92">
        <v>3.58</v>
      </c>
      <c r="F12" s="92">
        <v>17.600000000000001</v>
      </c>
      <c r="G12" s="92">
        <v>115.75</v>
      </c>
      <c r="H12" s="159">
        <v>113</v>
      </c>
    </row>
    <row r="13" spans="1:8" x14ac:dyDescent="0.25">
      <c r="A13" s="189"/>
      <c r="B13" s="96" t="s">
        <v>129</v>
      </c>
      <c r="C13" s="107">
        <v>250</v>
      </c>
      <c r="D13" s="108">
        <v>16.399999999999999</v>
      </c>
      <c r="E13" s="108">
        <v>22.8</v>
      </c>
      <c r="F13" s="108">
        <v>43.3</v>
      </c>
      <c r="G13" s="108">
        <v>460</v>
      </c>
      <c r="H13" s="161">
        <v>330</v>
      </c>
    </row>
    <row r="14" spans="1:8" x14ac:dyDescent="0.25">
      <c r="A14" s="189"/>
      <c r="B14" s="96" t="s">
        <v>101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61">
        <v>495</v>
      </c>
    </row>
    <row r="15" spans="1:8" x14ac:dyDescent="0.25">
      <c r="A15" s="189"/>
      <c r="B15" s="96" t="s">
        <v>102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61">
        <v>108</v>
      </c>
    </row>
    <row r="16" spans="1:8" x14ac:dyDescent="0.25">
      <c r="A16" s="189"/>
      <c r="B16" s="96" t="s">
        <v>97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59">
        <v>110</v>
      </c>
    </row>
    <row r="17" spans="1:8" s="55" customFormat="1" ht="29.25" x14ac:dyDescent="0.25">
      <c r="A17" s="101" t="s">
        <v>90</v>
      </c>
      <c r="B17" s="106"/>
      <c r="C17" s="101">
        <f>SUM(C11:C16)</f>
        <v>840</v>
      </c>
      <c r="D17" s="101">
        <f>SUM(D11:D16)</f>
        <v>25.279999999999998</v>
      </c>
      <c r="E17" s="101">
        <f>SUM(E11:E16)</f>
        <v>27.412000000000003</v>
      </c>
      <c r="F17" s="101">
        <f>SUM(F11:F16)</f>
        <v>121.34</v>
      </c>
      <c r="G17" s="101">
        <f>SUM(G11:G16)</f>
        <v>837.77</v>
      </c>
      <c r="H17" s="101"/>
    </row>
    <row r="18" spans="1:8" ht="26.25" x14ac:dyDescent="0.25">
      <c r="A18" s="112" t="s">
        <v>38</v>
      </c>
      <c r="B18" s="136"/>
      <c r="C18" s="112">
        <f>SUM(C9+C17)</f>
        <v>840</v>
      </c>
      <c r="D18" s="112">
        <f>SUM(D9+D17)</f>
        <v>25.279999999999998</v>
      </c>
      <c r="E18" s="112">
        <f>SUM(E9+E17)</f>
        <v>27.412000000000003</v>
      </c>
      <c r="F18" s="112">
        <f>SUM(F9+F17)</f>
        <v>121.34</v>
      </c>
      <c r="G18" s="112">
        <f>SUM(G9+G17)</f>
        <v>837.77</v>
      </c>
      <c r="H18" s="112"/>
    </row>
  </sheetData>
  <mergeCells count="8">
    <mergeCell ref="A2:A3"/>
    <mergeCell ref="A5:A8"/>
    <mergeCell ref="A11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90" zoomScaleNormal="90" workbookViewId="0">
      <selection activeCell="G18" sqref="G18"/>
    </sheetView>
  </sheetViews>
  <sheetFormatPr defaultRowHeight="15" x14ac:dyDescent="0.25"/>
  <cols>
    <col min="1" max="1" width="13.28515625" customWidth="1"/>
    <col min="2" max="2" width="41.140625" customWidth="1"/>
    <col min="3" max="3" width="10" customWidth="1"/>
    <col min="6" max="6" width="11.140625" customWidth="1"/>
    <col min="7" max="7" width="17.7109375" customWidth="1"/>
    <col min="8" max="8" width="12.570312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26" t="s">
        <v>113</v>
      </c>
      <c r="B2" s="209" t="s">
        <v>114</v>
      </c>
      <c r="C2" s="219" t="s">
        <v>5</v>
      </c>
      <c r="D2" s="215" t="s">
        <v>6</v>
      </c>
      <c r="E2" s="215"/>
      <c r="F2" s="215"/>
      <c r="G2" s="215" t="s">
        <v>7</v>
      </c>
      <c r="H2" s="217" t="s">
        <v>86</v>
      </c>
    </row>
    <row r="3" spans="1:8" ht="15.75" thickBot="1" x14ac:dyDescent="0.3">
      <c r="A3" s="227"/>
      <c r="B3" s="210"/>
      <c r="C3" s="220"/>
      <c r="D3" s="178" t="s">
        <v>10</v>
      </c>
      <c r="E3" s="178" t="s">
        <v>11</v>
      </c>
      <c r="F3" s="178" t="s">
        <v>12</v>
      </c>
      <c r="G3" s="216"/>
      <c r="H3" s="218"/>
    </row>
    <row r="4" spans="1:8" ht="28.5" x14ac:dyDescent="0.25">
      <c r="A4" s="166" t="s">
        <v>130</v>
      </c>
      <c r="B4" s="179"/>
      <c r="C4" s="180"/>
      <c r="D4" s="181"/>
      <c r="E4" s="181"/>
      <c r="F4" s="181"/>
      <c r="G4" s="181"/>
      <c r="H4" s="182"/>
    </row>
    <row r="5" spans="1:8" x14ac:dyDescent="0.25">
      <c r="A5" s="208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8"/>
      <c r="B6" s="96"/>
      <c r="C6" s="98"/>
      <c r="D6" s="92"/>
      <c r="E6" s="92"/>
      <c r="F6" s="92"/>
      <c r="G6" s="92"/>
      <c r="H6" s="97"/>
    </row>
    <row r="7" spans="1:8" x14ac:dyDescent="0.25">
      <c r="A7" s="208"/>
      <c r="B7" s="109"/>
      <c r="C7" s="137"/>
      <c r="D7" s="106"/>
      <c r="E7" s="106"/>
      <c r="F7" s="106"/>
      <c r="G7" s="106"/>
      <c r="H7" s="153"/>
    </row>
    <row r="8" spans="1:8" ht="30" thickBot="1" x14ac:dyDescent="0.3">
      <c r="A8" s="100" t="s">
        <v>89</v>
      </c>
      <c r="B8" s="99"/>
      <c r="C8" s="100">
        <f>SUM(C5:C7)</f>
        <v>0</v>
      </c>
      <c r="D8" s="100">
        <f>SUM(D5:D7)</f>
        <v>0</v>
      </c>
      <c r="E8" s="100">
        <f>SUM(E5:E7)</f>
        <v>0</v>
      </c>
      <c r="F8" s="100">
        <f>SUM(F5:F7)</f>
        <v>0</v>
      </c>
      <c r="G8" s="100">
        <f>SUM(G5:G7)</f>
        <v>0</v>
      </c>
      <c r="H8" s="126"/>
    </row>
    <row r="9" spans="1:8" ht="15.75" thickBot="1" x14ac:dyDescent="0.3">
      <c r="A9" s="102"/>
      <c r="B9" s="134"/>
      <c r="C9" s="104"/>
      <c r="D9" s="105"/>
      <c r="E9" s="105"/>
      <c r="F9" s="105"/>
      <c r="G9" s="105"/>
      <c r="H9" s="142"/>
    </row>
    <row r="10" spans="1:8" x14ac:dyDescent="0.25">
      <c r="A10" s="213" t="s">
        <v>50</v>
      </c>
      <c r="B10" s="93" t="s">
        <v>131</v>
      </c>
      <c r="C10" s="139">
        <v>60</v>
      </c>
      <c r="D10" s="140">
        <v>0.84</v>
      </c>
      <c r="E10" s="140">
        <v>1.2E-2</v>
      </c>
      <c r="F10" s="140">
        <v>4.62</v>
      </c>
      <c r="G10" s="140">
        <v>1.62</v>
      </c>
      <c r="H10" s="145">
        <v>22</v>
      </c>
    </row>
    <row r="11" spans="1:8" ht="30" x14ac:dyDescent="0.25">
      <c r="A11" s="214"/>
      <c r="B11" s="121" t="s">
        <v>132</v>
      </c>
      <c r="C11" s="107">
        <v>250</v>
      </c>
      <c r="D11" s="108">
        <v>2.6</v>
      </c>
      <c r="E11" s="108">
        <v>5.0999999999999996</v>
      </c>
      <c r="F11" s="108">
        <v>18.2</v>
      </c>
      <c r="G11" s="108">
        <v>109.5</v>
      </c>
      <c r="H11" s="143">
        <v>100</v>
      </c>
    </row>
    <row r="12" spans="1:8" x14ac:dyDescent="0.25">
      <c r="A12" s="214"/>
      <c r="B12" s="96" t="s">
        <v>133</v>
      </c>
      <c r="C12" s="107">
        <v>200</v>
      </c>
      <c r="D12" s="108">
        <v>4.4000000000000004</v>
      </c>
      <c r="E12" s="108">
        <v>6</v>
      </c>
      <c r="F12" s="108">
        <v>11.6</v>
      </c>
      <c r="G12" s="108">
        <v>140</v>
      </c>
      <c r="H12" s="143">
        <v>377</v>
      </c>
    </row>
    <row r="13" spans="1:8" x14ac:dyDescent="0.25">
      <c r="A13" s="214"/>
      <c r="B13" s="96" t="s">
        <v>134</v>
      </c>
      <c r="C13" s="107">
        <v>100</v>
      </c>
      <c r="D13" s="108">
        <v>10.85</v>
      </c>
      <c r="E13" s="108">
        <v>12.3</v>
      </c>
      <c r="F13" s="108">
        <v>15</v>
      </c>
      <c r="G13" s="108">
        <v>243</v>
      </c>
      <c r="H13" s="143">
        <v>381</v>
      </c>
    </row>
    <row r="14" spans="1:8" x14ac:dyDescent="0.25">
      <c r="A14" s="214"/>
      <c r="B14" s="96" t="s">
        <v>96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43">
        <v>501</v>
      </c>
    </row>
    <row r="15" spans="1:8" x14ac:dyDescent="0.25">
      <c r="A15" s="214"/>
      <c r="B15" s="121" t="s">
        <v>83</v>
      </c>
      <c r="C15" s="107">
        <v>40</v>
      </c>
      <c r="D15" s="92">
        <v>3.2</v>
      </c>
      <c r="E15" s="92">
        <v>0.6</v>
      </c>
      <c r="F15" s="92">
        <v>16.04</v>
      </c>
      <c r="G15" s="92">
        <v>82.4</v>
      </c>
      <c r="H15" s="154">
        <v>110</v>
      </c>
    </row>
    <row r="16" spans="1:8" s="55" customFormat="1" x14ac:dyDescent="0.25">
      <c r="A16" s="214"/>
      <c r="B16" s="121" t="s">
        <v>102</v>
      </c>
      <c r="C16" s="97">
        <v>40</v>
      </c>
      <c r="D16" s="92">
        <v>3.04</v>
      </c>
      <c r="E16" s="92">
        <v>0.32</v>
      </c>
      <c r="F16" s="92">
        <v>19.68</v>
      </c>
      <c r="G16" s="92">
        <v>94</v>
      </c>
      <c r="H16" s="154">
        <v>108</v>
      </c>
    </row>
    <row r="17" spans="1:8" s="55" customFormat="1" ht="29.25" x14ac:dyDescent="0.25">
      <c r="A17" s="101" t="s">
        <v>90</v>
      </c>
      <c r="B17" s="109"/>
      <c r="C17" s="101">
        <f>SUM(C10:C16)</f>
        <v>890</v>
      </c>
      <c r="D17" s="101">
        <f t="shared" ref="D17:G17" si="0">SUM(D10:D16)</f>
        <v>25.929999999999996</v>
      </c>
      <c r="E17" s="101">
        <f t="shared" si="0"/>
        <v>24.532</v>
      </c>
      <c r="F17" s="101">
        <f t="shared" si="0"/>
        <v>115.34</v>
      </c>
      <c r="G17" s="101">
        <f t="shared" si="0"/>
        <v>756.52</v>
      </c>
      <c r="H17" s="101"/>
    </row>
    <row r="18" spans="1:8" ht="29.25" x14ac:dyDescent="0.25">
      <c r="A18" s="118" t="s">
        <v>38</v>
      </c>
      <c r="B18" s="150"/>
      <c r="C18" s="118">
        <f t="shared" ref="C18:G18" si="1">SUM(C8+C17)</f>
        <v>890</v>
      </c>
      <c r="D18" s="118">
        <f t="shared" si="1"/>
        <v>25.929999999999996</v>
      </c>
      <c r="E18" s="118">
        <f t="shared" si="1"/>
        <v>24.532</v>
      </c>
      <c r="F18" s="118">
        <f t="shared" si="1"/>
        <v>115.34</v>
      </c>
      <c r="G18" s="118">
        <f t="shared" si="1"/>
        <v>756.52</v>
      </c>
      <c r="H18" s="118"/>
    </row>
  </sheetData>
  <mergeCells count="8">
    <mergeCell ref="H2:H3"/>
    <mergeCell ref="A5:A7"/>
    <mergeCell ref="A10:A16"/>
    <mergeCell ref="G2:G3"/>
    <mergeCell ref="A2:A3"/>
    <mergeCell ref="B2:B3"/>
    <mergeCell ref="C2:C3"/>
    <mergeCell ref="D2:F2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9"/>
    </sheetView>
  </sheetViews>
  <sheetFormatPr defaultRowHeight="15" x14ac:dyDescent="0.25"/>
  <cols>
    <col min="1" max="1" width="12.7109375" customWidth="1"/>
    <col min="2" max="2" width="39.85546875" customWidth="1"/>
    <col min="3" max="3" width="10.140625" customWidth="1"/>
    <col min="6" max="6" width="11.5703125" customWidth="1"/>
    <col min="7" max="7" width="17.140625" customWidth="1"/>
    <col min="8" max="8" width="15.71093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29" t="s">
        <v>113</v>
      </c>
      <c r="B2" s="199" t="s">
        <v>114</v>
      </c>
      <c r="C2" s="201" t="s">
        <v>5</v>
      </c>
      <c r="D2" s="191" t="s">
        <v>6</v>
      </c>
      <c r="E2" s="191"/>
      <c r="F2" s="191"/>
      <c r="G2" s="191" t="s">
        <v>7</v>
      </c>
      <c r="H2" s="187" t="s">
        <v>86</v>
      </c>
    </row>
    <row r="3" spans="1:8" ht="15.75" thickBot="1" x14ac:dyDescent="0.3">
      <c r="A3" s="230"/>
      <c r="B3" s="200"/>
      <c r="C3" s="202"/>
      <c r="D3" s="169" t="s">
        <v>10</v>
      </c>
      <c r="E3" s="169" t="s">
        <v>11</v>
      </c>
      <c r="F3" s="169" t="s">
        <v>12</v>
      </c>
      <c r="G3" s="192"/>
      <c r="H3" s="188"/>
    </row>
    <row r="4" spans="1:8" ht="28.5" x14ac:dyDescent="0.25">
      <c r="A4" s="166" t="s">
        <v>137</v>
      </c>
      <c r="B4" s="183"/>
      <c r="C4" s="184"/>
      <c r="D4" s="185"/>
      <c r="E4" s="185"/>
      <c r="F4" s="185"/>
      <c r="G4" s="185"/>
      <c r="H4" s="186"/>
    </row>
    <row r="5" spans="1:8" x14ac:dyDescent="0.25">
      <c r="A5" s="228" t="s">
        <v>41</v>
      </c>
      <c r="B5" s="138"/>
      <c r="C5" s="128"/>
      <c r="D5" s="115"/>
      <c r="E5" s="115"/>
      <c r="F5" s="115"/>
      <c r="G5" s="115"/>
      <c r="H5" s="141"/>
    </row>
    <row r="6" spans="1:8" x14ac:dyDescent="0.25">
      <c r="A6" s="228"/>
      <c r="B6" s="96"/>
      <c r="C6" s="97"/>
      <c r="D6" s="92"/>
      <c r="E6" s="92"/>
      <c r="F6" s="92"/>
      <c r="G6" s="92"/>
      <c r="H6" s="97"/>
    </row>
    <row r="7" spans="1:8" x14ac:dyDescent="0.25">
      <c r="A7" s="228"/>
      <c r="B7" s="96"/>
      <c r="C7" s="98"/>
      <c r="D7" s="92"/>
      <c r="E7" s="92"/>
      <c r="F7" s="92"/>
      <c r="G7" s="92"/>
      <c r="H7" s="97"/>
    </row>
    <row r="8" spans="1:8" x14ac:dyDescent="0.25">
      <c r="A8" s="228"/>
      <c r="B8" s="96"/>
      <c r="C8" s="98"/>
      <c r="D8" s="92"/>
      <c r="E8" s="92"/>
      <c r="F8" s="92"/>
      <c r="G8" s="92"/>
      <c r="H8" s="97"/>
    </row>
    <row r="9" spans="1:8" x14ac:dyDescent="0.25">
      <c r="A9" s="228"/>
      <c r="B9" s="96"/>
      <c r="C9" s="98"/>
      <c r="D9" s="92"/>
      <c r="E9" s="92"/>
      <c r="F9" s="92"/>
      <c r="G9" s="92"/>
      <c r="H9" s="97"/>
    </row>
    <row r="10" spans="1:8" ht="30" thickBot="1" x14ac:dyDescent="0.3">
      <c r="A10" s="100" t="s">
        <v>89</v>
      </c>
      <c r="B10" s="99"/>
      <c r="C10" s="100">
        <f>SUM(C5:C9)</f>
        <v>0</v>
      </c>
      <c r="D10" s="100">
        <f>SUM(D5:D9)</f>
        <v>0</v>
      </c>
      <c r="E10" s="100">
        <f>SUM(E5:E9)</f>
        <v>0</v>
      </c>
      <c r="F10" s="100">
        <f>SUM(F5:F9)</f>
        <v>0</v>
      </c>
      <c r="G10" s="100">
        <f>SUM(G5:G9)</f>
        <v>0</v>
      </c>
      <c r="H10" s="126"/>
    </row>
    <row r="11" spans="1:8" ht="15.75" thickBot="1" x14ac:dyDescent="0.3">
      <c r="A11" s="102"/>
      <c r="B11" s="103"/>
      <c r="C11" s="104"/>
      <c r="D11" s="144"/>
      <c r="E11" s="146"/>
      <c r="F11" s="105"/>
      <c r="G11" s="105"/>
      <c r="H11" s="142"/>
    </row>
    <row r="12" spans="1:8" x14ac:dyDescent="0.25">
      <c r="A12" s="231" t="s">
        <v>50</v>
      </c>
      <c r="B12" s="93" t="s">
        <v>108</v>
      </c>
      <c r="C12" s="139">
        <v>60</v>
      </c>
      <c r="D12" s="140">
        <v>1.1399999999999999</v>
      </c>
      <c r="E12" s="140">
        <v>5.3</v>
      </c>
      <c r="F12" s="140">
        <v>4.5999999999999996</v>
      </c>
      <c r="G12" s="140">
        <v>70.8</v>
      </c>
      <c r="H12" s="145">
        <v>86</v>
      </c>
    </row>
    <row r="13" spans="1:8" ht="30" x14ac:dyDescent="0.25">
      <c r="A13" s="231"/>
      <c r="B13" s="121" t="s">
        <v>135</v>
      </c>
      <c r="C13" s="107">
        <v>250</v>
      </c>
      <c r="D13" s="108">
        <v>1.85</v>
      </c>
      <c r="E13" s="108">
        <v>9.4</v>
      </c>
      <c r="F13" s="108">
        <v>6.9</v>
      </c>
      <c r="G13" s="108">
        <v>112</v>
      </c>
      <c r="H13" s="143">
        <v>95</v>
      </c>
    </row>
    <row r="14" spans="1:8" x14ac:dyDescent="0.25">
      <c r="A14" s="231"/>
      <c r="B14" s="96" t="s">
        <v>136</v>
      </c>
      <c r="C14" s="107">
        <v>200</v>
      </c>
      <c r="D14" s="108">
        <v>18.8</v>
      </c>
      <c r="E14" s="108">
        <v>14.3</v>
      </c>
      <c r="F14" s="108">
        <v>45.8</v>
      </c>
      <c r="G14" s="108">
        <v>377</v>
      </c>
      <c r="H14" s="143">
        <v>328</v>
      </c>
    </row>
    <row r="15" spans="1:8" x14ac:dyDescent="0.25">
      <c r="A15" s="231"/>
      <c r="B15" s="96" t="s">
        <v>112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25">
      <c r="A16" s="231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232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01" t="s">
        <v>90</v>
      </c>
      <c r="B18" s="106"/>
      <c r="C18" s="101">
        <f>SUM(C12:C17)</f>
        <v>790</v>
      </c>
      <c r="D18" s="100">
        <f>SUM(D12:D17)</f>
        <v>28.229999999999997</v>
      </c>
      <c r="E18" s="100">
        <f>SUM(E12:E17)</f>
        <v>30.020000000000003</v>
      </c>
      <c r="F18" s="100">
        <f>SUM(F12:F17)</f>
        <v>103.72</v>
      </c>
      <c r="G18" s="101">
        <f>SUM(G12:G17)</f>
        <v>780.19999999999993</v>
      </c>
      <c r="H18" s="101"/>
    </row>
    <row r="19" spans="1:8" ht="26.25" x14ac:dyDescent="0.25">
      <c r="A19" s="112" t="s">
        <v>38</v>
      </c>
      <c r="B19" s="136"/>
      <c r="C19" s="112">
        <f>SUM(C10+C18)</f>
        <v>790</v>
      </c>
      <c r="D19" s="112">
        <f>SUM(D10+D18)</f>
        <v>28.229999999999997</v>
      </c>
      <c r="E19" s="112">
        <f>SUM(E10+E18)</f>
        <v>30.020000000000003</v>
      </c>
      <c r="F19" s="112">
        <f>SUM(F10+F18)</f>
        <v>103.72</v>
      </c>
      <c r="G19" s="112">
        <f>SUM(G10+G18)</f>
        <v>780.19999999999993</v>
      </c>
      <c r="H19" s="112"/>
    </row>
  </sheetData>
  <mergeCells count="8">
    <mergeCell ref="A5:A9"/>
    <mergeCell ref="A2:A3"/>
    <mergeCell ref="A12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90" zoomScaleNormal="90" workbookViewId="0">
      <selection activeCell="B5" sqref="B5:H10"/>
    </sheetView>
  </sheetViews>
  <sheetFormatPr defaultRowHeight="15" x14ac:dyDescent="0.25"/>
  <cols>
    <col min="1" max="1" width="13.42578125" customWidth="1"/>
    <col min="2" max="2" width="37.42578125" customWidth="1"/>
    <col min="3" max="3" width="10" customWidth="1"/>
    <col min="6" max="6" width="10.7109375" customWidth="1"/>
    <col min="7" max="7" width="17" customWidth="1"/>
    <col min="8" max="8" width="13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05" t="s">
        <v>113</v>
      </c>
      <c r="B2" s="236" t="s">
        <v>114</v>
      </c>
      <c r="C2" s="219" t="s">
        <v>5</v>
      </c>
      <c r="D2" s="215" t="s">
        <v>6</v>
      </c>
      <c r="E2" s="215"/>
      <c r="F2" s="215"/>
      <c r="G2" s="215" t="s">
        <v>7</v>
      </c>
      <c r="H2" s="234" t="s">
        <v>86</v>
      </c>
    </row>
    <row r="3" spans="1:8" ht="15.75" thickBot="1" x14ac:dyDescent="0.3">
      <c r="A3" s="206"/>
      <c r="B3" s="237"/>
      <c r="C3" s="220"/>
      <c r="D3" s="178" t="s">
        <v>10</v>
      </c>
      <c r="E3" s="178" t="s">
        <v>11</v>
      </c>
      <c r="F3" s="178" t="s">
        <v>12</v>
      </c>
      <c r="G3" s="216"/>
      <c r="H3" s="235"/>
    </row>
    <row r="4" spans="1:8" ht="28.5" x14ac:dyDescent="0.25">
      <c r="A4" s="166" t="s">
        <v>140</v>
      </c>
      <c r="B4" s="179"/>
      <c r="C4" s="180"/>
      <c r="D4" s="181"/>
      <c r="E4" s="181"/>
      <c r="F4" s="181"/>
      <c r="G4" s="181"/>
      <c r="H4" s="181"/>
    </row>
    <row r="5" spans="1:8" x14ac:dyDescent="0.25">
      <c r="A5" s="221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33"/>
      <c r="B6" s="96"/>
      <c r="C6" s="97"/>
      <c r="D6" s="92"/>
      <c r="E6" s="92"/>
      <c r="F6" s="92"/>
      <c r="G6" s="92"/>
      <c r="H6" s="97"/>
    </row>
    <row r="7" spans="1:8" x14ac:dyDescent="0.25">
      <c r="A7" s="233"/>
      <c r="B7" s="96"/>
      <c r="C7" s="148"/>
      <c r="D7" s="92"/>
      <c r="E7" s="92"/>
      <c r="F7" s="92"/>
      <c r="G7" s="92"/>
      <c r="H7" s="97"/>
    </row>
    <row r="8" spans="1:8" x14ac:dyDescent="0.25">
      <c r="A8" s="233"/>
      <c r="B8" s="96"/>
      <c r="C8" s="98"/>
      <c r="D8" s="92"/>
      <c r="E8" s="92"/>
      <c r="F8" s="92"/>
      <c r="G8" s="92"/>
      <c r="H8" s="97"/>
    </row>
    <row r="9" spans="1:8" x14ac:dyDescent="0.25">
      <c r="A9" s="233"/>
      <c r="B9" s="96"/>
      <c r="C9" s="98"/>
      <c r="D9" s="92"/>
      <c r="E9" s="92"/>
      <c r="F9" s="92"/>
      <c r="G9" s="92"/>
      <c r="H9" s="97"/>
    </row>
    <row r="10" spans="1:8" x14ac:dyDescent="0.25">
      <c r="A10" s="190"/>
      <c r="B10" s="96"/>
      <c r="C10" s="98"/>
      <c r="D10" s="92"/>
      <c r="E10" s="92"/>
      <c r="F10" s="92"/>
      <c r="G10" s="92"/>
      <c r="H10" s="97"/>
    </row>
    <row r="11" spans="1:8" ht="30" thickBot="1" x14ac:dyDescent="0.3">
      <c r="A11" s="151" t="s">
        <v>89</v>
      </c>
      <c r="B11" s="99"/>
      <c r="C11" s="100">
        <f>SUM(C5:C10)</f>
        <v>0</v>
      </c>
      <c r="D11" s="100">
        <f>SUM(D5:D10)</f>
        <v>0</v>
      </c>
      <c r="E11" s="100">
        <f>SUM(E5:E10)</f>
        <v>0</v>
      </c>
      <c r="F11" s="100">
        <f>SUM(F5:F10)</f>
        <v>0</v>
      </c>
      <c r="G11" s="100">
        <f>SUM(G5:G10)</f>
        <v>0</v>
      </c>
      <c r="H11" s="126"/>
    </row>
    <row r="12" spans="1:8" ht="15.75" thickBot="1" x14ac:dyDescent="0.3">
      <c r="A12" s="152"/>
      <c r="B12" s="134"/>
      <c r="C12" s="104"/>
      <c r="D12" s="105"/>
      <c r="E12" s="105"/>
      <c r="F12" s="105"/>
      <c r="G12" s="105"/>
      <c r="H12" s="142"/>
    </row>
    <row r="13" spans="1:8" x14ac:dyDescent="0.25">
      <c r="A13" s="233" t="s">
        <v>50</v>
      </c>
      <c r="B13" s="93" t="s">
        <v>138</v>
      </c>
      <c r="C13" s="139">
        <v>60</v>
      </c>
      <c r="D13" s="140">
        <v>0.84</v>
      </c>
      <c r="E13" s="140">
        <v>1.2E-2</v>
      </c>
      <c r="F13" s="140">
        <v>4.62</v>
      </c>
      <c r="G13" s="140">
        <v>1.62</v>
      </c>
      <c r="H13" s="145">
        <v>5</v>
      </c>
    </row>
    <row r="14" spans="1:8" ht="30" x14ac:dyDescent="0.25">
      <c r="A14" s="233"/>
      <c r="B14" s="96" t="s">
        <v>139</v>
      </c>
      <c r="C14" s="98">
        <v>250</v>
      </c>
      <c r="D14" s="92">
        <v>2.9</v>
      </c>
      <c r="E14" s="92">
        <v>4.25</v>
      </c>
      <c r="F14" s="92">
        <v>12.2</v>
      </c>
      <c r="G14" s="92">
        <v>97.7</v>
      </c>
      <c r="H14" s="97">
        <v>129</v>
      </c>
    </row>
    <row r="15" spans="1:8" x14ac:dyDescent="0.25">
      <c r="A15" s="233"/>
      <c r="B15" s="96" t="s">
        <v>118</v>
      </c>
      <c r="C15" s="98">
        <v>200</v>
      </c>
      <c r="D15" s="92">
        <v>5.0199999999999996</v>
      </c>
      <c r="E15" s="92">
        <v>7.24</v>
      </c>
      <c r="F15" s="92">
        <v>22.3</v>
      </c>
      <c r="G15" s="92">
        <v>292.39999999999998</v>
      </c>
      <c r="H15" s="97">
        <v>385</v>
      </c>
    </row>
    <row r="16" spans="1:8" ht="29.25" customHeight="1" x14ac:dyDescent="0.25">
      <c r="A16" s="233"/>
      <c r="B16" s="96" t="s">
        <v>141</v>
      </c>
      <c r="C16" s="107">
        <v>100</v>
      </c>
      <c r="D16" s="108">
        <v>6</v>
      </c>
      <c r="E16" s="108">
        <v>6.74</v>
      </c>
      <c r="F16" s="108">
        <v>4.78</v>
      </c>
      <c r="G16" s="108">
        <v>73.599999999999994</v>
      </c>
      <c r="H16" s="143">
        <v>372</v>
      </c>
    </row>
    <row r="17" spans="1:8" ht="30" x14ac:dyDescent="0.25">
      <c r="A17" s="233"/>
      <c r="B17" s="96" t="s">
        <v>120</v>
      </c>
      <c r="C17" s="107">
        <v>200</v>
      </c>
      <c r="D17" s="108">
        <v>0.6</v>
      </c>
      <c r="E17" s="108">
        <v>0.1</v>
      </c>
      <c r="F17" s="108">
        <v>20.100000000000001</v>
      </c>
      <c r="G17" s="108">
        <v>84</v>
      </c>
      <c r="H17" s="143">
        <v>494</v>
      </c>
    </row>
    <row r="18" spans="1:8" x14ac:dyDescent="0.25">
      <c r="A18" s="233"/>
      <c r="B18" s="96" t="s">
        <v>102</v>
      </c>
      <c r="C18" s="107">
        <v>40</v>
      </c>
      <c r="D18" s="108">
        <v>3.04</v>
      </c>
      <c r="E18" s="108">
        <v>0.32</v>
      </c>
      <c r="F18" s="108">
        <v>19.68</v>
      </c>
      <c r="G18" s="108">
        <v>94</v>
      </c>
      <c r="H18" s="143">
        <v>108</v>
      </c>
    </row>
    <row r="19" spans="1:8" s="55" customFormat="1" x14ac:dyDescent="0.25">
      <c r="A19" s="190"/>
      <c r="B19" s="96" t="s">
        <v>97</v>
      </c>
      <c r="C19" s="98">
        <v>40</v>
      </c>
      <c r="D19" s="92">
        <v>3.2</v>
      </c>
      <c r="E19" s="92">
        <v>0.6</v>
      </c>
      <c r="F19" s="92">
        <v>16.04</v>
      </c>
      <c r="G19" s="92">
        <v>82.4</v>
      </c>
      <c r="H19" s="97">
        <v>110</v>
      </c>
    </row>
    <row r="20" spans="1:8" s="55" customFormat="1" ht="29.25" x14ac:dyDescent="0.25">
      <c r="A20" s="101" t="s">
        <v>90</v>
      </c>
      <c r="B20" s="106"/>
      <c r="C20" s="101">
        <f>SUM(C13:C19)</f>
        <v>890</v>
      </c>
      <c r="D20" s="101">
        <f t="shared" ref="D20:G20" si="0">SUM(D13:D19)</f>
        <v>21.599999999999998</v>
      </c>
      <c r="E20" s="101">
        <f t="shared" si="0"/>
        <v>19.262</v>
      </c>
      <c r="F20" s="101">
        <f t="shared" si="0"/>
        <v>99.72</v>
      </c>
      <c r="G20" s="101">
        <f t="shared" si="0"/>
        <v>725.71999999999991</v>
      </c>
      <c r="H20" s="101"/>
    </row>
    <row r="21" spans="1:8" ht="29.25" x14ac:dyDescent="0.25">
      <c r="A21" s="118" t="s">
        <v>38</v>
      </c>
      <c r="B21" s="136"/>
      <c r="C21" s="118">
        <f t="shared" ref="C21:G21" si="1">SUM(C11+C20)</f>
        <v>890</v>
      </c>
      <c r="D21" s="118">
        <f t="shared" si="1"/>
        <v>21.599999999999998</v>
      </c>
      <c r="E21" s="118">
        <f t="shared" si="1"/>
        <v>19.262</v>
      </c>
      <c r="F21" s="118">
        <f t="shared" si="1"/>
        <v>99.72</v>
      </c>
      <c r="G21" s="118">
        <f t="shared" si="1"/>
        <v>725.71999999999991</v>
      </c>
      <c r="H21" s="118"/>
    </row>
  </sheetData>
  <mergeCells count="8">
    <mergeCell ref="A2:A3"/>
    <mergeCell ref="A5:A10"/>
    <mergeCell ref="A13:A19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2025-01-23T12:25:39Z</dcterms:modified>
</cp:coreProperties>
</file>